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4800" yWindow="13095" windowWidth="7155" windowHeight="7320"/>
  </bookViews>
  <sheets>
    <sheet name="dem30" sheetId="4" r:id="rId1"/>
  </sheets>
  <definedNames>
    <definedName name="__123Graph_D" hidden="1">#REF!</definedName>
    <definedName name="_xlnm._FilterDatabase" localSheetId="0" hidden="1">'dem30'!$A$18:$AF$332</definedName>
    <definedName name="censusrec">#REF!</definedName>
    <definedName name="charged">#REF!</definedName>
    <definedName name="da">#REF!</definedName>
    <definedName name="ee">#REF!</definedName>
    <definedName name="fire" localSheetId="0">'dem30'!$D$322:$L$322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'dem30'!$K$324</definedName>
    <definedName name="oas" localSheetId="0">'dem30'!$D$275:$L$275</definedName>
    <definedName name="oasrec" localSheetId="0">'dem30'!#REF!</definedName>
    <definedName name="Police" localSheetId="0">'dem30'!$D$230:$L$230</definedName>
    <definedName name="policecap" localSheetId="0">'dem30'!$D$313:$L$313</definedName>
    <definedName name="policerec" localSheetId="0">'dem30'!#REF!</definedName>
    <definedName name="Polrec" localSheetId="0">'dem30'!#REF!</definedName>
    <definedName name="_xlnm.Print_Area" localSheetId="0">'dem30'!$A$1:$L$327</definedName>
    <definedName name="_xlnm.Print_Titles" localSheetId="0">'dem30'!$15:$18</definedName>
    <definedName name="pw" localSheetId="0">'dem30'!$D$240:$L$240</definedName>
    <definedName name="rec">#REF!</definedName>
    <definedName name="reform">#REF!</definedName>
    <definedName name="revise" localSheetId="0">'dem30'!$D$340:$I$340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'dem30'!$D$333:$I$333</definedName>
    <definedName name="udhd">#REF!</definedName>
    <definedName name="urbancap">#REF!</definedName>
    <definedName name="voted" localSheetId="0">'dem30'!$E$13:$G$13</definedName>
    <definedName name="welfarecap">#REF!</definedName>
    <definedName name="Z_239EE218_578E_4317_BEED_14D5D7089E27_.wvu.FilterData" localSheetId="0" hidden="1">'dem30'!$A$1:$L$331</definedName>
    <definedName name="Z_239EE218_578E_4317_BEED_14D5D7089E27_.wvu.PrintArea" localSheetId="0" hidden="1">'dem30'!$A$1:$L$325</definedName>
    <definedName name="Z_239EE218_578E_4317_BEED_14D5D7089E27_.wvu.PrintTitles" localSheetId="0" hidden="1">'dem30'!$15:$18</definedName>
    <definedName name="Z_302A3EA3_AE96_11D5_A646_0050BA3D7AFD_.wvu.FilterData" localSheetId="0" hidden="1">'dem30'!$A$1:$L$331</definedName>
    <definedName name="Z_302A3EA3_AE96_11D5_A646_0050BA3D7AFD_.wvu.PrintArea" localSheetId="0" hidden="1">'dem30'!$A$1:$L$325</definedName>
    <definedName name="Z_302A3EA3_AE96_11D5_A646_0050BA3D7AFD_.wvu.PrintTitles" localSheetId="0" hidden="1">'dem30'!$15:$18</definedName>
    <definedName name="Z_36DBA021_0ECB_11D4_8064_004005726899_.wvu.FilterData" localSheetId="0" hidden="1">'dem30'!$C$20:$C$242</definedName>
    <definedName name="Z_36DBA021_0ECB_11D4_8064_004005726899_.wvu.PrintArea" localSheetId="0" hidden="1">'dem30'!$A$1:$L$324</definedName>
    <definedName name="Z_36DBA021_0ECB_11D4_8064_004005726899_.wvu.PrintTitles" localSheetId="0" hidden="1">'dem30'!$15:$18</definedName>
    <definedName name="Z_93EBE921_AE91_11D5_8685_004005726899_.wvu.FilterData" localSheetId="0" hidden="1">'dem30'!$C$20:$C$242</definedName>
    <definedName name="Z_93EBE921_AE91_11D5_8685_004005726899_.wvu.PrintArea" localSheetId="0" hidden="1">'dem30'!$A$1:$L$324</definedName>
    <definedName name="Z_93EBE921_AE91_11D5_8685_004005726899_.wvu.PrintTitles" localSheetId="0" hidden="1">'dem30'!$15:$18</definedName>
    <definedName name="Z_94DA79C1_0FDE_11D5_9579_000021DAEEA2_.wvu.FilterData" localSheetId="0" hidden="1">'dem30'!$C$20:$C$242</definedName>
    <definedName name="Z_94DA79C1_0FDE_11D5_9579_000021DAEEA2_.wvu.PrintArea" localSheetId="0" hidden="1">'dem30'!$A$1:$L$324</definedName>
    <definedName name="Z_94DA79C1_0FDE_11D5_9579_000021DAEEA2_.wvu.PrintTitles" localSheetId="0" hidden="1">'dem30'!$15:$18</definedName>
    <definedName name="Z_B4CB096D_161F_11D5_8064_004005726899_.wvu.FilterData" localSheetId="0" hidden="1">'dem30'!$C$20:$C$242</definedName>
    <definedName name="Z_B4CB0970_161F_11D5_8064_004005726899_.wvu.FilterData" localSheetId="0" hidden="1">'dem30'!$C$20:$C$242</definedName>
    <definedName name="Z_B4CB0981_161F_11D5_8064_004005726899_.wvu.FilterData" localSheetId="0" hidden="1">'dem30'!$C$20:$C$242</definedName>
    <definedName name="Z_B4CB099B_161F_11D5_8064_004005726899_.wvu.FilterData" localSheetId="0" hidden="1">'dem30'!$C$20:$C$242</definedName>
    <definedName name="Z_C868F8C3_16D7_11D5_A68D_81D6213F5331_.wvu.FilterData" localSheetId="0" hidden="1">'dem30'!$C$20:$C$242</definedName>
    <definedName name="Z_C868F8C3_16D7_11D5_A68D_81D6213F5331_.wvu.PrintArea" localSheetId="0" hidden="1">'dem30'!$A$1:$L$324</definedName>
    <definedName name="Z_C868F8C3_16D7_11D5_A68D_81D6213F5331_.wvu.PrintTitles" localSheetId="0" hidden="1">'dem30'!$15:$18</definedName>
    <definedName name="Z_E5DF37BD_125C_11D5_8DC4_D0F5D88B3549_.wvu.FilterData" localSheetId="0" hidden="1">'dem30'!$C$20:$C$242</definedName>
    <definedName name="Z_E5DF37BD_125C_11D5_8DC4_D0F5D88B3549_.wvu.PrintArea" localSheetId="0" hidden="1">'dem30'!$A$1:$L$324</definedName>
    <definedName name="Z_E5DF37BD_125C_11D5_8DC4_D0F5D88B3549_.wvu.PrintTitles" localSheetId="0" hidden="1">'dem30'!$15:$18</definedName>
    <definedName name="Z_F8ADACC1_164E_11D6_B603_000021DAEEA2_.wvu.FilterData" localSheetId="0" hidden="1">'dem30'!$C$20:$C$242</definedName>
    <definedName name="Z_F8ADACC1_164E_11D6_B603_000021DAEEA2_.wvu.PrintArea" localSheetId="0" hidden="1">'dem30'!$A$1:$L$325</definedName>
    <definedName name="Z_F8ADACC1_164E_11D6_B603_000021DAEEA2_.wvu.PrintTitles" localSheetId="0" hidden="1">'dem30'!$15:$18</definedName>
  </definedNames>
  <calcPr calcId="125725"/>
</workbook>
</file>

<file path=xl/calcChain.xml><?xml version="1.0" encoding="utf-8"?>
<calcChain xmlns="http://schemas.openxmlformats.org/spreadsheetml/2006/main">
  <c r="E170" i="4"/>
  <c r="F170"/>
  <c r="G170"/>
  <c r="H170"/>
  <c r="I170"/>
  <c r="J170"/>
  <c r="K170"/>
  <c r="D170"/>
  <c r="L319"/>
  <c r="L309"/>
  <c r="L308"/>
  <c r="L307"/>
  <c r="L306"/>
  <c r="L301"/>
  <c r="L297"/>
  <c r="L296"/>
  <c r="L292"/>
  <c r="L282"/>
  <c r="L272"/>
  <c r="L267"/>
  <c r="L266"/>
  <c r="L265"/>
  <c r="L264"/>
  <c r="L258"/>
  <c r="L257"/>
  <c r="L256"/>
  <c r="L255"/>
  <c r="L254"/>
  <c r="L248"/>
  <c r="L247"/>
  <c r="L246"/>
  <c r="L245"/>
  <c r="L237"/>
  <c r="L227"/>
  <c r="L223"/>
  <c r="L221"/>
  <c r="L220"/>
  <c r="L219"/>
  <c r="L218"/>
  <c r="L214"/>
  <c r="L213"/>
  <c r="L212"/>
  <c r="L207"/>
  <c r="L206"/>
  <c r="L205"/>
  <c r="L204"/>
  <c r="L203"/>
  <c r="L202"/>
  <c r="L197"/>
  <c r="L196"/>
  <c r="L192"/>
  <c r="L188"/>
  <c r="L187"/>
  <c r="L186"/>
  <c r="L180"/>
  <c r="L179"/>
  <c r="L178"/>
  <c r="L177"/>
  <c r="L176"/>
  <c r="L175"/>
  <c r="L169"/>
  <c r="L170" s="1"/>
  <c r="L163"/>
  <c r="L162"/>
  <c r="L161"/>
  <c r="L160"/>
  <c r="L156"/>
  <c r="L155"/>
  <c r="L154"/>
  <c r="L153"/>
  <c r="L152"/>
  <c r="L148"/>
  <c r="L147"/>
  <c r="L146"/>
  <c r="L145"/>
  <c r="L144"/>
  <c r="L140"/>
  <c r="L139"/>
  <c r="L138"/>
  <c r="L137"/>
  <c r="L136"/>
  <c r="L132"/>
  <c r="L131"/>
  <c r="L130"/>
  <c r="L129"/>
  <c r="L128"/>
  <c r="L127"/>
  <c r="L121"/>
  <c r="L119"/>
  <c r="L118"/>
  <c r="L117"/>
  <c r="L113"/>
  <c r="L112"/>
  <c r="L111"/>
  <c r="L110"/>
  <c r="L103"/>
  <c r="L101"/>
  <c r="L99"/>
  <c r="L98"/>
  <c r="L97"/>
  <c r="L93"/>
  <c r="L92"/>
  <c r="L91"/>
  <c r="L90"/>
  <c r="L89"/>
  <c r="L88"/>
  <c r="L84"/>
  <c r="L82"/>
  <c r="L81"/>
  <c r="L80"/>
  <c r="L79"/>
  <c r="L75"/>
  <c r="L74"/>
  <c r="L73"/>
  <c r="L72"/>
  <c r="L65"/>
  <c r="L62"/>
  <c r="L61"/>
  <c r="L60"/>
  <c r="L59"/>
  <c r="L58"/>
  <c r="L54"/>
  <c r="L53"/>
  <c r="L52"/>
  <c r="L51"/>
  <c r="L50"/>
  <c r="L49"/>
  <c r="L42"/>
  <c r="L41"/>
  <c r="L40"/>
  <c r="L39"/>
  <c r="L33"/>
  <c r="L32"/>
  <c r="L30"/>
  <c r="L29"/>
  <c r="L28"/>
  <c r="L27"/>
  <c r="L26"/>
  <c r="L25"/>
  <c r="L24"/>
  <c r="J66"/>
  <c r="J34"/>
  <c r="I34"/>
  <c r="H34"/>
  <c r="G34"/>
  <c r="F34"/>
  <c r="E34"/>
  <c r="D34"/>
  <c r="K31" l="1"/>
  <c r="K34" l="1"/>
  <c r="L31"/>
  <c r="K100"/>
  <c r="L100" s="1"/>
  <c r="K83"/>
  <c r="L83" s="1"/>
  <c r="K120"/>
  <c r="L120" s="1"/>
  <c r="K104"/>
  <c r="L104" s="1"/>
  <c r="K43"/>
  <c r="L43" s="1"/>
  <c r="K222" l="1"/>
  <c r="K268"/>
  <c r="L268" s="1"/>
  <c r="K320"/>
  <c r="K321" s="1"/>
  <c r="K322" s="1"/>
  <c r="K310"/>
  <c r="K298"/>
  <c r="K293"/>
  <c r="K283"/>
  <c r="K284" s="1"/>
  <c r="K273"/>
  <c r="K269"/>
  <c r="K259"/>
  <c r="K260" s="1"/>
  <c r="K249"/>
  <c r="K250" s="1"/>
  <c r="K238"/>
  <c r="K239" s="1"/>
  <c r="K240" s="1"/>
  <c r="K228"/>
  <c r="K215"/>
  <c r="K208"/>
  <c r="K198"/>
  <c r="K193"/>
  <c r="K189"/>
  <c r="K181"/>
  <c r="K182" s="1"/>
  <c r="K171"/>
  <c r="K164"/>
  <c r="K157"/>
  <c r="K149"/>
  <c r="K141"/>
  <c r="K133"/>
  <c r="K122"/>
  <c r="K114"/>
  <c r="K105"/>
  <c r="K94"/>
  <c r="K85"/>
  <c r="K76"/>
  <c r="K66"/>
  <c r="K67" s="1"/>
  <c r="K55"/>
  <c r="K44"/>
  <c r="K45" s="1"/>
  <c r="K35"/>
  <c r="I320"/>
  <c r="I321" s="1"/>
  <c r="I322" s="1"/>
  <c r="H320"/>
  <c r="H321" s="1"/>
  <c r="H322" s="1"/>
  <c r="G320"/>
  <c r="G321" s="1"/>
  <c r="G322" s="1"/>
  <c r="F320"/>
  <c r="F321" s="1"/>
  <c r="F322" s="1"/>
  <c r="E320"/>
  <c r="E321" s="1"/>
  <c r="E322" s="1"/>
  <c r="D320"/>
  <c r="D321" s="1"/>
  <c r="D322" s="1"/>
  <c r="I310"/>
  <c r="H310"/>
  <c r="G310"/>
  <c r="F310"/>
  <c r="E310"/>
  <c r="D310"/>
  <c r="I298"/>
  <c r="H298"/>
  <c r="G298"/>
  <c r="F298"/>
  <c r="E298"/>
  <c r="D298"/>
  <c r="I293"/>
  <c r="H293"/>
  <c r="G293"/>
  <c r="F293"/>
  <c r="E293"/>
  <c r="D293"/>
  <c r="I283"/>
  <c r="I284" s="1"/>
  <c r="H283"/>
  <c r="H284" s="1"/>
  <c r="G283"/>
  <c r="G284" s="1"/>
  <c r="F283"/>
  <c r="F285" s="1"/>
  <c r="E283"/>
  <c r="E285" s="1"/>
  <c r="D283"/>
  <c r="D285" s="1"/>
  <c r="I273"/>
  <c r="H273"/>
  <c r="G273"/>
  <c r="F273"/>
  <c r="E273"/>
  <c r="D273"/>
  <c r="I269"/>
  <c r="H269"/>
  <c r="G269"/>
  <c r="F269"/>
  <c r="E269"/>
  <c r="D269"/>
  <c r="I259"/>
  <c r="I260" s="1"/>
  <c r="H259"/>
  <c r="H260" s="1"/>
  <c r="G259"/>
  <c r="G260" s="1"/>
  <c r="F259"/>
  <c r="F260" s="1"/>
  <c r="E259"/>
  <c r="E260" s="1"/>
  <c r="D259"/>
  <c r="D260" s="1"/>
  <c r="I249"/>
  <c r="I250" s="1"/>
  <c r="H249"/>
  <c r="H250" s="1"/>
  <c r="G249"/>
  <c r="G250" s="1"/>
  <c r="F249"/>
  <c r="F250" s="1"/>
  <c r="E249"/>
  <c r="E250" s="1"/>
  <c r="D249"/>
  <c r="D250" s="1"/>
  <c r="I238"/>
  <c r="I239" s="1"/>
  <c r="I240" s="1"/>
  <c r="H238"/>
  <c r="H239" s="1"/>
  <c r="H240" s="1"/>
  <c r="G238"/>
  <c r="G239" s="1"/>
  <c r="G240" s="1"/>
  <c r="F238"/>
  <c r="F239" s="1"/>
  <c r="F240" s="1"/>
  <c r="E238"/>
  <c r="E239" s="1"/>
  <c r="E240" s="1"/>
  <c r="D238"/>
  <c r="D239" s="1"/>
  <c r="D240" s="1"/>
  <c r="I228"/>
  <c r="H228"/>
  <c r="G228"/>
  <c r="F228"/>
  <c r="E228"/>
  <c r="D228"/>
  <c r="I224"/>
  <c r="H224"/>
  <c r="G224"/>
  <c r="F224"/>
  <c r="E224"/>
  <c r="D224"/>
  <c r="I215"/>
  <c r="H215"/>
  <c r="G215"/>
  <c r="F215"/>
  <c r="E215"/>
  <c r="D215"/>
  <c r="I208"/>
  <c r="H208"/>
  <c r="G208"/>
  <c r="F208"/>
  <c r="E208"/>
  <c r="D208"/>
  <c r="I198"/>
  <c r="H198"/>
  <c r="G198"/>
  <c r="F198"/>
  <c r="E198"/>
  <c r="D198"/>
  <c r="I193"/>
  <c r="H193"/>
  <c r="G193"/>
  <c r="F193"/>
  <c r="E193"/>
  <c r="D193"/>
  <c r="I189"/>
  <c r="H189"/>
  <c r="G189"/>
  <c r="F189"/>
  <c r="E189"/>
  <c r="D189"/>
  <c r="I181"/>
  <c r="I182" s="1"/>
  <c r="H181"/>
  <c r="H182" s="1"/>
  <c r="G181"/>
  <c r="G182" s="1"/>
  <c r="F181"/>
  <c r="F182" s="1"/>
  <c r="E181"/>
  <c r="E182" s="1"/>
  <c r="D181"/>
  <c r="D182" s="1"/>
  <c r="I171"/>
  <c r="H171"/>
  <c r="G171"/>
  <c r="F171"/>
  <c r="E171"/>
  <c r="D171"/>
  <c r="I164"/>
  <c r="H164"/>
  <c r="G164"/>
  <c r="F164"/>
  <c r="E164"/>
  <c r="D164"/>
  <c r="I157"/>
  <c r="H157"/>
  <c r="G157"/>
  <c r="F157"/>
  <c r="E157"/>
  <c r="D157"/>
  <c r="I149"/>
  <c r="H149"/>
  <c r="G149"/>
  <c r="F149"/>
  <c r="E149"/>
  <c r="D149"/>
  <c r="I141"/>
  <c r="H141"/>
  <c r="G141"/>
  <c r="F141"/>
  <c r="E141"/>
  <c r="D141"/>
  <c r="I133"/>
  <c r="H133"/>
  <c r="G133"/>
  <c r="F133"/>
  <c r="E133"/>
  <c r="D133"/>
  <c r="I122"/>
  <c r="H122"/>
  <c r="G122"/>
  <c r="F122"/>
  <c r="E122"/>
  <c r="D122"/>
  <c r="I114"/>
  <c r="H114"/>
  <c r="G114"/>
  <c r="F114"/>
  <c r="E114"/>
  <c r="D114"/>
  <c r="I105"/>
  <c r="H105"/>
  <c r="G105"/>
  <c r="F105"/>
  <c r="E105"/>
  <c r="D105"/>
  <c r="I94"/>
  <c r="H94"/>
  <c r="G94"/>
  <c r="F94"/>
  <c r="E94"/>
  <c r="D94"/>
  <c r="I85"/>
  <c r="H85"/>
  <c r="G85"/>
  <c r="F85"/>
  <c r="E85"/>
  <c r="D85"/>
  <c r="I76"/>
  <c r="H76"/>
  <c r="G76"/>
  <c r="F76"/>
  <c r="E76"/>
  <c r="D76"/>
  <c r="I66"/>
  <c r="I67" s="1"/>
  <c r="H66"/>
  <c r="H67" s="1"/>
  <c r="G66"/>
  <c r="G67" s="1"/>
  <c r="F66"/>
  <c r="F67" s="1"/>
  <c r="E66"/>
  <c r="E67" s="1"/>
  <c r="D66"/>
  <c r="D67" s="1"/>
  <c r="I55"/>
  <c r="H55"/>
  <c r="G55"/>
  <c r="F55"/>
  <c r="E55"/>
  <c r="D55"/>
  <c r="I44"/>
  <c r="I45" s="1"/>
  <c r="H44"/>
  <c r="H45" s="1"/>
  <c r="G44"/>
  <c r="G45" s="1"/>
  <c r="F44"/>
  <c r="F45" s="1"/>
  <c r="E44"/>
  <c r="E45" s="1"/>
  <c r="D44"/>
  <c r="D45" s="1"/>
  <c r="I35"/>
  <c r="H35"/>
  <c r="G35"/>
  <c r="F35"/>
  <c r="E35"/>
  <c r="D35"/>
  <c r="J164"/>
  <c r="J189"/>
  <c r="G312" l="1"/>
  <c r="G311"/>
  <c r="K311"/>
  <c r="K312" s="1"/>
  <c r="F312"/>
  <c r="F311"/>
  <c r="E311"/>
  <c r="E312" s="1"/>
  <c r="I312"/>
  <c r="I311"/>
  <c r="D311"/>
  <c r="D312" s="1"/>
  <c r="H312"/>
  <c r="H311"/>
  <c r="K224"/>
  <c r="L222"/>
  <c r="G106"/>
  <c r="G123"/>
  <c r="I229"/>
  <c r="G274"/>
  <c r="G275" s="1"/>
  <c r="I274"/>
  <c r="I275" s="1"/>
  <c r="I285"/>
  <c r="E302"/>
  <c r="I302"/>
  <c r="E123"/>
  <c r="F123"/>
  <c r="D68"/>
  <c r="H68"/>
  <c r="D106"/>
  <c r="H106"/>
  <c r="D302"/>
  <c r="H302"/>
  <c r="F302"/>
  <c r="F313" s="1"/>
  <c r="F323" s="1"/>
  <c r="G165"/>
  <c r="F199"/>
  <c r="K274"/>
  <c r="K275" s="1"/>
  <c r="I68"/>
  <c r="F274"/>
  <c r="F275" s="1"/>
  <c r="H274"/>
  <c r="H275" s="1"/>
  <c r="D284"/>
  <c r="F68"/>
  <c r="I106"/>
  <c r="D123"/>
  <c r="H123"/>
  <c r="G229"/>
  <c r="G302"/>
  <c r="H165"/>
  <c r="F165"/>
  <c r="E199"/>
  <c r="I199"/>
  <c r="I165"/>
  <c r="H199"/>
  <c r="G68"/>
  <c r="F106"/>
  <c r="I123"/>
  <c r="D165"/>
  <c r="G199"/>
  <c r="F229"/>
  <c r="D229"/>
  <c r="H229"/>
  <c r="H285"/>
  <c r="K302"/>
  <c r="D199"/>
  <c r="F284"/>
  <c r="E229"/>
  <c r="E274"/>
  <c r="E275" s="1"/>
  <c r="G285"/>
  <c r="K123"/>
  <c r="K199"/>
  <c r="K229"/>
  <c r="D274"/>
  <c r="D275" s="1"/>
  <c r="K165"/>
  <c r="K106"/>
  <c r="K68"/>
  <c r="K285"/>
  <c r="E284"/>
  <c r="E165"/>
  <c r="E106"/>
  <c r="E68"/>
  <c r="L164"/>
  <c r="G313" l="1"/>
  <c r="G323" s="1"/>
  <c r="D313"/>
  <c r="D323" s="1"/>
  <c r="E313"/>
  <c r="E323" s="1"/>
  <c r="K313"/>
  <c r="K323" s="1"/>
  <c r="H313"/>
  <c r="H323" s="1"/>
  <c r="I313"/>
  <c r="I323" s="1"/>
  <c r="I230"/>
  <c r="I286" s="1"/>
  <c r="F230"/>
  <c r="F286" s="1"/>
  <c r="F324" s="1"/>
  <c r="H230"/>
  <c r="H286" s="1"/>
  <c r="H324" s="1"/>
  <c r="G230"/>
  <c r="G286" s="1"/>
  <c r="G324" s="1"/>
  <c r="D230"/>
  <c r="D286" s="1"/>
  <c r="E230"/>
  <c r="E286" s="1"/>
  <c r="E324" s="1"/>
  <c r="K230"/>
  <c r="K286" s="1"/>
  <c r="K324" s="1"/>
  <c r="D324" l="1"/>
  <c r="I324"/>
  <c r="L34"/>
  <c r="L189" l="1"/>
  <c r="J208"/>
  <c r="L181"/>
  <c r="L182" s="1"/>
  <c r="L149"/>
  <c r="L85"/>
  <c r="L249"/>
  <c r="L250" s="1"/>
  <c r="L224"/>
  <c r="L157"/>
  <c r="L114"/>
  <c r="J320"/>
  <c r="J321" s="1"/>
  <c r="J322" s="1"/>
  <c r="L320"/>
  <c r="L321" s="1"/>
  <c r="L322" s="1"/>
  <c r="L293"/>
  <c r="L283"/>
  <c r="L273"/>
  <c r="L238"/>
  <c r="L239" s="1"/>
  <c r="L240" s="1"/>
  <c r="L215"/>
  <c r="L66"/>
  <c r="J310"/>
  <c r="J298"/>
  <c r="J293"/>
  <c r="J198"/>
  <c r="L228"/>
  <c r="J259"/>
  <c r="J260" s="1"/>
  <c r="J238"/>
  <c r="J239" s="1"/>
  <c r="J240" s="1"/>
  <c r="J114"/>
  <c r="J55"/>
  <c r="J171"/>
  <c r="J283"/>
  <c r="J284" s="1"/>
  <c r="J269"/>
  <c r="J105"/>
  <c r="J67"/>
  <c r="J193"/>
  <c r="J224"/>
  <c r="J215"/>
  <c r="J228"/>
  <c r="J181"/>
  <c r="J182" s="1"/>
  <c r="J157"/>
  <c r="J149"/>
  <c r="J141"/>
  <c r="J133"/>
  <c r="J122"/>
  <c r="J85"/>
  <c r="J76"/>
  <c r="J94"/>
  <c r="J44"/>
  <c r="J45" s="1"/>
  <c r="J35"/>
  <c r="J273"/>
  <c r="J249"/>
  <c r="J250" s="1"/>
  <c r="L198"/>
  <c r="L193"/>
  <c r="L208"/>
  <c r="J312" l="1"/>
  <c r="J311"/>
  <c r="L67"/>
  <c r="J165"/>
  <c r="J274"/>
  <c r="J275" s="1"/>
  <c r="L133"/>
  <c r="J285"/>
  <c r="L44"/>
  <c r="L45" s="1"/>
  <c r="L55"/>
  <c r="L94"/>
  <c r="J123"/>
  <c r="L105"/>
  <c r="L122"/>
  <c r="L123" s="1"/>
  <c r="L141"/>
  <c r="L171"/>
  <c r="L259"/>
  <c r="L260" s="1"/>
  <c r="L269"/>
  <c r="L298"/>
  <c r="L302" s="1"/>
  <c r="L310"/>
  <c r="L199"/>
  <c r="L229"/>
  <c r="J229"/>
  <c r="J106"/>
  <c r="L35"/>
  <c r="L76"/>
  <c r="J302"/>
  <c r="J313" s="1"/>
  <c r="J323" s="1"/>
  <c r="L284"/>
  <c r="L285"/>
  <c r="L312" l="1"/>
  <c r="L313" s="1"/>
  <c r="L323" s="1"/>
  <c r="F13" s="1"/>
  <c r="L311"/>
  <c r="L165"/>
  <c r="L68"/>
  <c r="L274"/>
  <c r="L275" s="1"/>
  <c r="L106"/>
  <c r="J68"/>
  <c r="L230" l="1"/>
  <c r="L286" s="1"/>
  <c r="E13" l="1"/>
  <c r="L324"/>
  <c r="G13" l="1"/>
  <c r="J199"/>
  <c r="J230" s="1"/>
  <c r="J286" s="1"/>
  <c r="J324" s="1"/>
</calcChain>
</file>

<file path=xl/sharedStrings.xml><?xml version="1.0" encoding="utf-8"?>
<sst xmlns="http://schemas.openxmlformats.org/spreadsheetml/2006/main" count="516" uniqueCount="233">
  <si>
    <t>POLICE</t>
  </si>
  <si>
    <t>Police</t>
  </si>
  <si>
    <t>Public Works</t>
  </si>
  <si>
    <t>Other Administrative Services</t>
  </si>
  <si>
    <t>Capital Outlay on Police</t>
  </si>
  <si>
    <t>Revenue</t>
  </si>
  <si>
    <t>Total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</si>
  <si>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</si>
  <si>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</si>
  <si>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</si>
  <si>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</si>
  <si>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</si>
  <si>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</si>
  <si>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</si>
  <si>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REVENUE SECTION</t>
  </si>
  <si>
    <t>M.H.</t>
  </si>
  <si>
    <t>Direction &amp; Administration</t>
  </si>
  <si>
    <t>60.00.01</t>
  </si>
  <si>
    <t>Salaries</t>
  </si>
  <si>
    <t>60.00.11</t>
  </si>
  <si>
    <t>Travel Expenses</t>
  </si>
  <si>
    <t>60.00.13</t>
  </si>
  <si>
    <t>Office Expenses</t>
  </si>
  <si>
    <t>60.00.22</t>
  </si>
  <si>
    <t>Arms &amp; Ammunitions</t>
  </si>
  <si>
    <t>60.00.25</t>
  </si>
  <si>
    <t>Clothing &amp; Tentage</t>
  </si>
  <si>
    <t>Minor Works</t>
  </si>
  <si>
    <t>60.00.41</t>
  </si>
  <si>
    <t>Secret Service Expenditure</t>
  </si>
  <si>
    <t>60.00.50</t>
  </si>
  <si>
    <t>Other Charges</t>
  </si>
  <si>
    <t>60.00.51</t>
  </si>
  <si>
    <t>Motor Vehicles</t>
  </si>
  <si>
    <t>60.00.05</t>
  </si>
  <si>
    <t>Rewards</t>
  </si>
  <si>
    <t>Police Training Centre</t>
  </si>
  <si>
    <t>61.00.01</t>
  </si>
  <si>
    <t>61.00.11</t>
  </si>
  <si>
    <t>61.00.13</t>
  </si>
  <si>
    <t>61.00.51</t>
  </si>
  <si>
    <t>61.00.52</t>
  </si>
  <si>
    <t>Machinery and  Equipments</t>
  </si>
  <si>
    <t>Crime Investigation &amp; Vigilance</t>
  </si>
  <si>
    <t>Intelligence Branch</t>
  </si>
  <si>
    <t>62.00.01</t>
  </si>
  <si>
    <t>62.00.11</t>
  </si>
  <si>
    <t>62.00.13</t>
  </si>
  <si>
    <t>62.00.14</t>
  </si>
  <si>
    <t>Rent, Rates &amp; Taxes</t>
  </si>
  <si>
    <t>62.00.41</t>
  </si>
  <si>
    <t>62.00.51</t>
  </si>
  <si>
    <t>Crime Investigation Branch</t>
  </si>
  <si>
    <t>63.00.01</t>
  </si>
  <si>
    <t>63.00.11</t>
  </si>
  <si>
    <t>63.00.13</t>
  </si>
  <si>
    <t>63.00.41</t>
  </si>
  <si>
    <t>63.00.51</t>
  </si>
  <si>
    <t>Special Police</t>
  </si>
  <si>
    <t>Sikkim Armed Police</t>
  </si>
  <si>
    <t>64.00.01</t>
  </si>
  <si>
    <t>64.00.11</t>
  </si>
  <si>
    <t>64.00.13</t>
  </si>
  <si>
    <t>64.00.51</t>
  </si>
  <si>
    <t>65.00.01</t>
  </si>
  <si>
    <t>65.00.11</t>
  </si>
  <si>
    <t>65.00.13</t>
  </si>
  <si>
    <t>65.00.22</t>
  </si>
  <si>
    <t>65.00.25</t>
  </si>
  <si>
    <t>65.00.51</t>
  </si>
  <si>
    <t>Traffic Police</t>
  </si>
  <si>
    <t>66.00.01</t>
  </si>
  <si>
    <t>66.00.11</t>
  </si>
  <si>
    <t>66.00.13</t>
  </si>
  <si>
    <t>66.00.51</t>
  </si>
  <si>
    <t>Reserve Lines &amp; Police Band</t>
  </si>
  <si>
    <t>67.00.01</t>
  </si>
  <si>
    <t>67.00.11</t>
  </si>
  <si>
    <t>67.00.13</t>
  </si>
  <si>
    <t>67.00.14</t>
  </si>
  <si>
    <t>67.00.51</t>
  </si>
  <si>
    <t>District Police</t>
  </si>
  <si>
    <t>68.00.01</t>
  </si>
  <si>
    <t>68.00.11</t>
  </si>
  <si>
    <t>68.00.13</t>
  </si>
  <si>
    <t>68.00.41</t>
  </si>
  <si>
    <t>East District</t>
  </si>
  <si>
    <t>00.45.01</t>
  </si>
  <si>
    <t>00.45.11</t>
  </si>
  <si>
    <t>00.45.13</t>
  </si>
  <si>
    <t>00.45.14</t>
  </si>
  <si>
    <t>00.45.41</t>
  </si>
  <si>
    <t>00.45.51</t>
  </si>
  <si>
    <t>West District</t>
  </si>
  <si>
    <t>00.46.01</t>
  </si>
  <si>
    <t>00.46.11</t>
  </si>
  <si>
    <t>00.46.13</t>
  </si>
  <si>
    <t>00.46.14</t>
  </si>
  <si>
    <t>00.46.41</t>
  </si>
  <si>
    <t>North District</t>
  </si>
  <si>
    <t>00.47.01</t>
  </si>
  <si>
    <t>00.47.11</t>
  </si>
  <si>
    <t>00.47.13</t>
  </si>
  <si>
    <t>00.47.14</t>
  </si>
  <si>
    <t>00.47.41</t>
  </si>
  <si>
    <t>South District</t>
  </si>
  <si>
    <t>00.48.01</t>
  </si>
  <si>
    <t>00.48.11</t>
  </si>
  <si>
    <t>00.48.13</t>
  </si>
  <si>
    <t>00.48.14</t>
  </si>
  <si>
    <t>00.48.41</t>
  </si>
  <si>
    <t>Welfare of Police Personnel</t>
  </si>
  <si>
    <t>Welfare Programmes</t>
  </si>
  <si>
    <t>69.00.50</t>
  </si>
  <si>
    <t>Wireless &amp; Computers</t>
  </si>
  <si>
    <t>70.00.01</t>
  </si>
  <si>
    <t>70.00.11</t>
  </si>
  <si>
    <t>70.00.13</t>
  </si>
  <si>
    <t>70.00.14</t>
  </si>
  <si>
    <t>70.00.51</t>
  </si>
  <si>
    <t>70.00.52</t>
  </si>
  <si>
    <t>Machinery and Equipments</t>
  </si>
  <si>
    <t>Forensic Science</t>
  </si>
  <si>
    <t>00.00.01</t>
  </si>
  <si>
    <t>00.00.11</t>
  </si>
  <si>
    <t>00.00.13</t>
  </si>
  <si>
    <t>Other Expenditure</t>
  </si>
  <si>
    <t>74.00.01</t>
  </si>
  <si>
    <t>74.00.11</t>
  </si>
  <si>
    <t>74.00.13</t>
  </si>
  <si>
    <t>Check-Posts at Other Places (Expenditure to be reimbursed by Government of India)</t>
  </si>
  <si>
    <t>75.00.01</t>
  </si>
  <si>
    <t>75.00.11</t>
  </si>
  <si>
    <t>75.00.13</t>
  </si>
  <si>
    <t>75.00.14</t>
  </si>
  <si>
    <t>75.00.27</t>
  </si>
  <si>
    <t>75.00.41</t>
  </si>
  <si>
    <t>Office Buildings</t>
  </si>
  <si>
    <t>Maintenance and Repairs</t>
  </si>
  <si>
    <t>Establishment</t>
  </si>
  <si>
    <t>60.00.52</t>
  </si>
  <si>
    <t>Fire Protection and control</t>
  </si>
  <si>
    <t>CAPITAL SECTION</t>
  </si>
  <si>
    <t>Construction</t>
  </si>
  <si>
    <t>Police Housing</t>
  </si>
  <si>
    <t>DEMAND NO. 30</t>
  </si>
  <si>
    <t>Capital Outlay on Public Works</t>
  </si>
  <si>
    <t>Other Buildings</t>
  </si>
  <si>
    <t>Fire Services</t>
  </si>
  <si>
    <t>44.00.71</t>
  </si>
  <si>
    <t>Housing</t>
  </si>
  <si>
    <t>Other Maintenance Expenditure</t>
  </si>
  <si>
    <t>61.82.27</t>
  </si>
  <si>
    <t>61.89.27</t>
  </si>
  <si>
    <t>Modernisation of Police Force</t>
  </si>
  <si>
    <t>II. Details of the estimates and the heads under which this grant will be accounted for:</t>
  </si>
  <si>
    <t>Capital</t>
  </si>
  <si>
    <t>Home Guards (50% Expenditure to be reimbursed by GOI)</t>
  </si>
  <si>
    <t>60.61.75</t>
  </si>
  <si>
    <t>Civil Defence (50% Expenditure to be reimbursed by GOI)</t>
  </si>
  <si>
    <t>Check-Posts Administration (Head 
Quarter)</t>
  </si>
  <si>
    <t>Construction of Police Quarters, Station 
and Outposts</t>
  </si>
  <si>
    <t>A - General Services  (d) Administrative Services</t>
  </si>
  <si>
    <t>B - Social Services (c) Water Supply, Sanitation</t>
  </si>
  <si>
    <t>A - Capital Account of General Services</t>
  </si>
  <si>
    <t>India Reserve Battalion</t>
  </si>
  <si>
    <t>Machinery &amp; Equipments</t>
  </si>
  <si>
    <t>63.83.52</t>
  </si>
  <si>
    <t>Housing &amp; Urban Development</t>
  </si>
  <si>
    <t>State Police Headquarters</t>
  </si>
  <si>
    <t>Maintenance &amp; Repairs</t>
  </si>
  <si>
    <t>Construction of Fire Station</t>
  </si>
  <si>
    <t>66.00.22</t>
  </si>
  <si>
    <t>66.00.25</t>
  </si>
  <si>
    <t>67.00.22</t>
  </si>
  <si>
    <t>67.00.25</t>
  </si>
  <si>
    <t>84.00.52</t>
  </si>
  <si>
    <t>Modernisation of Police Force 
(Central share)</t>
  </si>
  <si>
    <t>Maintenance &amp; repairs of Office 
buildings</t>
  </si>
  <si>
    <t>Strengthening of Enforcement Capabilities 
for Combating Illicit Traffic in Narcotic 
Drugs &amp; Psychotropic Substance 
(100% CSS)</t>
  </si>
  <si>
    <t>Major Works</t>
  </si>
  <si>
    <t>Director General of Police</t>
  </si>
  <si>
    <t>Training</t>
  </si>
  <si>
    <t>Police Communication Branch</t>
  </si>
  <si>
    <t>Expenditure on Maintenance of Central Para-Military Force</t>
  </si>
  <si>
    <t>76.00.74</t>
  </si>
  <si>
    <t>60.61.76</t>
  </si>
  <si>
    <t>60.61.77</t>
  </si>
  <si>
    <t>State Police</t>
  </si>
  <si>
    <t>Reinforcement of Existing Security infrastructure by Creating new Monitoring Check-post, improving Road Transport link, Security Equipment etc ( State Specific Grant under 13th Finance Commission)</t>
  </si>
  <si>
    <t xml:space="preserve">Major Work </t>
  </si>
  <si>
    <t>71.00.53</t>
  </si>
  <si>
    <t>72.00.53</t>
  </si>
  <si>
    <t>72.00.52</t>
  </si>
  <si>
    <t>Machinery and Equipment</t>
  </si>
  <si>
    <t>Construction of IB Head Quarter at Tadong (SPA)</t>
  </si>
  <si>
    <t>73.00.53</t>
  </si>
  <si>
    <t>67.00.50</t>
  </si>
  <si>
    <t>(In Thousands of Rupees)</t>
  </si>
  <si>
    <t>60.61.71</t>
  </si>
  <si>
    <t>Construction of 2nd and 3rd IRBn HQ at Mangley</t>
  </si>
  <si>
    <t>Construction of Residential  Building (State Specific Grant under 13th Finance Commission)</t>
  </si>
  <si>
    <t>Police Training Centre at Yangyang (State Specific Grant under 13th Finance Commission)</t>
  </si>
  <si>
    <t>Construction of  Non-Residential Building
(State Specific Grant under 13th Finance Commission)</t>
  </si>
  <si>
    <t>Reinforcement of Existing Security infrastructure by Creating new Monitoring Check-post, improving Road Transport link, Security Equipment etc (State Specific Grant under 13th Finance Commission)</t>
  </si>
  <si>
    <t>Maintenance of Central Para-Military 
Force</t>
  </si>
  <si>
    <t>Rec</t>
  </si>
  <si>
    <t>2013-14</t>
  </si>
  <si>
    <t>Modernisation of Police Force 
(90:10% CSS)</t>
  </si>
  <si>
    <t>85.00.52</t>
  </si>
  <si>
    <t>85.00.53</t>
  </si>
  <si>
    <t>India Reserve Battalion  (2nd IRBn)</t>
  </si>
  <si>
    <t>India Reserve Battalion (2nd IRBn)</t>
  </si>
  <si>
    <t>Police, 00.911-Recoveries of Over 
Payments</t>
  </si>
  <si>
    <t>2014-15</t>
  </si>
  <si>
    <t>00.00.51</t>
  </si>
  <si>
    <t>Motor Vehicle</t>
  </si>
  <si>
    <t>00.00.52</t>
  </si>
  <si>
    <t>00.00.50</t>
  </si>
  <si>
    <t>19.00.81</t>
  </si>
  <si>
    <t>19.00.82</t>
  </si>
  <si>
    <t>Range Office</t>
  </si>
  <si>
    <t>19.00.83</t>
  </si>
  <si>
    <t>Modernisation of Police Force (90 % CSS)</t>
  </si>
  <si>
    <t>Modernisation of Police Force (10 % State Share)</t>
  </si>
  <si>
    <t>Criminal Tracking Network and Systems 
(100% CSS)</t>
  </si>
  <si>
    <t>India Reserve Battalion (3rd IRBn)</t>
  </si>
  <si>
    <t>I. Estimate of the amount required in the year ending 31st March, 2016 to defray the charges in respect of Police</t>
  </si>
  <si>
    <t>2015-16</t>
  </si>
  <si>
    <t>60.00.31</t>
  </si>
  <si>
    <t>Grant-in-aid for Yoga instructors (100% CSS)</t>
  </si>
  <si>
    <t>National Scheme for Modernisation of Police and other forces</t>
  </si>
  <si>
    <t>Modernisation of Fire Services 
(90:10 CSS)</t>
  </si>
</sst>
</file>

<file path=xl/styles.xml><?xml version="1.0" encoding="utf-8"?>
<styleSheet xmlns="http://schemas.openxmlformats.org/spreadsheetml/2006/main">
  <numFmts count="12">
    <numFmt numFmtId="164" formatCode="_ * #,##0.00_ ;_ * \-#,##0.00_ ;_ * &quot;-&quot;??_ ;_ @_ "/>
    <numFmt numFmtId="165" formatCode="_-* #,##0.00\ _k_r_-;\-* #,##0.00\ _k_r_-;_-* &quot;-&quot;??\ _k_r_-;_-@_-"/>
    <numFmt numFmtId="166" formatCode="00#"/>
    <numFmt numFmtId="167" formatCode="0#"/>
    <numFmt numFmtId="168" formatCode="00##"/>
    <numFmt numFmtId="169" formatCode="##"/>
    <numFmt numFmtId="170" formatCode="00000#"/>
    <numFmt numFmtId="171" formatCode="00.00#"/>
    <numFmt numFmtId="172" formatCode="0#.###"/>
    <numFmt numFmtId="173" formatCode="00.##"/>
    <numFmt numFmtId="174" formatCode="00.000"/>
    <numFmt numFmtId="175" formatCode="0#.0##"/>
  </numFmts>
  <fonts count="9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Courier"/>
      <family val="3"/>
    </font>
    <font>
      <sz val="10"/>
      <color rgb="FF92D05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182">
    <xf numFmtId="0" fontId="0" fillId="0" borderId="0" xfId="0"/>
    <xf numFmtId="0" fontId="3" fillId="0" borderId="0" xfId="4" applyFont="1" applyFill="1" applyAlignment="1">
      <alignment vertical="top" wrapText="1"/>
    </xf>
    <xf numFmtId="0" fontId="3" fillId="0" borderId="0" xfId="4" applyFont="1" applyFill="1"/>
    <xf numFmtId="0" fontId="4" fillId="0" borderId="0" xfId="4" applyFont="1" applyFill="1" applyAlignment="1" applyProtection="1">
      <alignment horizontal="center"/>
    </xf>
    <xf numFmtId="0" fontId="3" fillId="0" borderId="0" xfId="4" applyFont="1" applyFill="1" applyAlignment="1" applyProtection="1">
      <alignment horizontal="left"/>
    </xf>
    <xf numFmtId="0" fontId="3" fillId="0" borderId="0" xfId="7" applyFont="1" applyFill="1"/>
    <xf numFmtId="0" fontId="4" fillId="0" borderId="0" xfId="4" applyNumberFormat="1" applyFont="1" applyFill="1" applyAlignment="1" applyProtection="1">
      <alignment horizontal="center"/>
    </xf>
    <xf numFmtId="0" fontId="3" fillId="0" borderId="0" xfId="4" applyNumberFormat="1" applyFont="1" applyFill="1" applyAlignment="1" applyProtection="1">
      <alignment horizontal="left"/>
    </xf>
    <xf numFmtId="0" fontId="3" fillId="0" borderId="0" xfId="4" applyNumberFormat="1" applyFont="1" applyFill="1" applyAlignment="1" applyProtection="1">
      <alignment horizontal="right"/>
    </xf>
    <xf numFmtId="0" fontId="3" fillId="0" borderId="0" xfId="7" applyFont="1" applyFill="1" applyAlignment="1" applyProtection="1">
      <alignment horizontal="left"/>
    </xf>
    <xf numFmtId="0" fontId="4" fillId="0" borderId="0" xfId="4" applyNumberFormat="1" applyFont="1" applyFill="1"/>
    <xf numFmtId="0" fontId="4" fillId="0" borderId="0" xfId="3" applyNumberFormat="1" applyFont="1" applyFill="1" applyBorder="1" applyAlignment="1" applyProtection="1">
      <alignment horizontal="center"/>
    </xf>
    <xf numFmtId="0" fontId="3" fillId="0" borderId="0" xfId="4" applyNumberFormat="1" applyFont="1" applyFill="1"/>
    <xf numFmtId="0" fontId="4" fillId="0" borderId="0" xfId="4" applyNumberFormat="1" applyFont="1" applyFill="1" applyAlignment="1" applyProtection="1">
      <alignment horizontal="right"/>
    </xf>
    <xf numFmtId="0" fontId="3" fillId="0" borderId="0" xfId="7" applyFont="1" applyFill="1" applyBorder="1" applyAlignment="1">
      <alignment vertical="top" wrapText="1"/>
    </xf>
    <xf numFmtId="0" fontId="3" fillId="0" borderId="1" xfId="5" applyFont="1" applyFill="1" applyBorder="1"/>
    <xf numFmtId="0" fontId="3" fillId="0" borderId="1" xfId="5" applyNumberFormat="1" applyFont="1" applyFill="1" applyBorder="1"/>
    <xf numFmtId="0" fontId="5" fillId="0" borderId="1" xfId="5" applyNumberFormat="1" applyFont="1" applyFill="1" applyBorder="1" applyAlignment="1" applyProtection="1">
      <alignment horizontal="left"/>
    </xf>
    <xf numFmtId="0" fontId="5" fillId="0" borderId="1" xfId="5" applyNumberFormat="1" applyFont="1" applyFill="1" applyBorder="1"/>
    <xf numFmtId="0" fontId="6" fillId="0" borderId="1" xfId="5" applyNumberFormat="1" applyFont="1" applyFill="1" applyBorder="1" applyAlignment="1" applyProtection="1">
      <alignment horizontal="right"/>
    </xf>
    <xf numFmtId="0" fontId="3" fillId="0" borderId="2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Protection="1"/>
    <xf numFmtId="0" fontId="3" fillId="0" borderId="0" xfId="6" applyFont="1" applyFill="1" applyProtection="1"/>
    <xf numFmtId="0" fontId="3" fillId="0" borderId="0" xfId="6" applyFont="1" applyFill="1" applyBorder="1" applyAlignment="1" applyProtection="1">
      <alignment vertical="top" wrapText="1"/>
    </xf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3" fillId="0" borderId="1" xfId="5" applyNumberFormat="1" applyFont="1" applyFill="1" applyBorder="1" applyAlignment="1" applyProtection="1">
      <alignment horizontal="right"/>
    </xf>
    <xf numFmtId="0" fontId="3" fillId="0" borderId="0" xfId="5" applyNumberFormat="1" applyFont="1" applyFill="1" applyBorder="1" applyAlignment="1" applyProtection="1">
      <alignment horizontal="right"/>
    </xf>
    <xf numFmtId="0" fontId="4" fillId="0" borderId="0" xfId="4" applyFont="1" applyFill="1" applyAlignment="1" applyProtection="1">
      <alignment horizontal="left" vertical="top" wrapText="1"/>
    </xf>
    <xf numFmtId="0" fontId="4" fillId="0" borderId="0" xfId="4" applyFont="1" applyFill="1" applyBorder="1" applyAlignment="1">
      <alignment vertical="top" wrapText="1"/>
    </xf>
    <xf numFmtId="0" fontId="3" fillId="0" borderId="0" xfId="4" applyFont="1" applyFill="1" applyBorder="1" applyAlignment="1">
      <alignment vertical="top" wrapText="1"/>
    </xf>
    <xf numFmtId="0" fontId="4" fillId="0" borderId="0" xfId="4" applyFont="1" applyFill="1" applyBorder="1" applyAlignment="1" applyProtection="1">
      <alignment vertical="top" wrapText="1"/>
    </xf>
    <xf numFmtId="0" fontId="3" fillId="0" borderId="0" xfId="4" applyFont="1" applyFill="1" applyBorder="1" applyAlignment="1" applyProtection="1">
      <alignment horizontal="left" vertical="top" wrapText="1"/>
    </xf>
    <xf numFmtId="0" fontId="3" fillId="0" borderId="0" xfId="4" applyNumberFormat="1" applyFont="1" applyFill="1" applyAlignment="1">
      <alignment horizontal="right"/>
    </xf>
    <xf numFmtId="0" fontId="3" fillId="0" borderId="0" xfId="4" applyFont="1" applyFill="1" applyBorder="1" applyAlignment="1" applyProtection="1">
      <alignment vertical="top" wrapText="1"/>
    </xf>
    <xf numFmtId="0" fontId="3" fillId="0" borderId="0" xfId="4" applyFont="1" applyFill="1" applyBorder="1" applyAlignment="1">
      <alignment horizontal="right" vertical="top" wrapText="1"/>
    </xf>
    <xf numFmtId="165" fontId="3" fillId="0" borderId="0" xfId="1" applyNumberFormat="1" applyFont="1" applyFill="1" applyBorder="1" applyAlignment="1" applyProtection="1">
      <alignment horizontal="right" wrapText="1"/>
    </xf>
    <xf numFmtId="0" fontId="3" fillId="0" borderId="0" xfId="4" applyNumberFormat="1" applyFont="1" applyFill="1" applyBorder="1" applyAlignment="1">
      <alignment horizontal="right"/>
    </xf>
    <xf numFmtId="0" fontId="3" fillId="0" borderId="0" xfId="4" applyNumberFormat="1" applyFont="1" applyFill="1" applyBorder="1" applyAlignment="1" applyProtection="1">
      <alignment horizontal="right"/>
    </xf>
    <xf numFmtId="0" fontId="3" fillId="0" borderId="1" xfId="4" applyNumberFormat="1" applyFont="1" applyFill="1" applyBorder="1" applyAlignment="1" applyProtection="1">
      <alignment horizontal="right"/>
    </xf>
    <xf numFmtId="0" fontId="3" fillId="0" borderId="1" xfId="4" applyFont="1" applyFill="1" applyBorder="1" applyAlignment="1">
      <alignment vertical="top" wrapText="1"/>
    </xf>
    <xf numFmtId="0" fontId="4" fillId="0" borderId="0" xfId="4" applyFont="1" applyFill="1" applyBorder="1" applyAlignment="1" applyProtection="1">
      <alignment horizontal="left" vertical="top" wrapText="1"/>
    </xf>
    <xf numFmtId="0" fontId="3" fillId="0" borderId="1" xfId="4" applyNumberFormat="1" applyFont="1" applyFill="1" applyBorder="1" applyAlignment="1">
      <alignment horizontal="right"/>
    </xf>
    <xf numFmtId="0" fontId="3" fillId="0" borderId="3" xfId="4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/>
    </xf>
    <xf numFmtId="0" fontId="3" fillId="0" borderId="1" xfId="4" applyFont="1" applyFill="1" applyBorder="1" applyAlignment="1" applyProtection="1">
      <alignment horizontal="left" vertical="top" wrapText="1"/>
    </xf>
    <xf numFmtId="0" fontId="3" fillId="0" borderId="2" xfId="1" applyNumberFormat="1" applyFont="1" applyFill="1" applyBorder="1" applyAlignment="1" applyProtection="1">
      <alignment horizontal="right"/>
    </xf>
    <xf numFmtId="0" fontId="3" fillId="0" borderId="2" xfId="4" applyNumberFormat="1" applyFont="1" applyFill="1" applyBorder="1" applyAlignment="1" applyProtection="1">
      <alignment horizontal="right"/>
    </xf>
    <xf numFmtId="0" fontId="3" fillId="0" borderId="3" xfId="4" applyNumberFormat="1" applyFont="1" applyFill="1" applyBorder="1" applyAlignment="1">
      <alignment horizontal="right"/>
    </xf>
    <xf numFmtId="0" fontId="3" fillId="0" borderId="0" xfId="4" applyFont="1" applyFill="1" applyBorder="1"/>
    <xf numFmtId="166" fontId="3" fillId="0" borderId="0" xfId="4" applyNumberFormat="1" applyFont="1" applyFill="1" applyBorder="1" applyAlignment="1" applyProtection="1">
      <alignment horizontal="left" vertical="top" wrapText="1"/>
    </xf>
    <xf numFmtId="0" fontId="4" fillId="0" borderId="0" xfId="7" applyFont="1" applyFill="1" applyBorder="1" applyAlignment="1" applyProtection="1">
      <alignment horizontal="left" vertical="top" wrapText="1"/>
    </xf>
    <xf numFmtId="0" fontId="3" fillId="0" borderId="0" xfId="7" applyFont="1" applyFill="1" applyBorder="1" applyAlignment="1" applyProtection="1">
      <alignment horizontal="left" vertical="top" wrapText="1"/>
    </xf>
    <xf numFmtId="0" fontId="3" fillId="0" borderId="3" xfId="7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0" fontId="3" fillId="0" borderId="0" xfId="7" applyFont="1" applyFill="1" applyBorder="1"/>
    <xf numFmtId="0" fontId="3" fillId="0" borderId="3" xfId="4" applyFont="1" applyFill="1" applyBorder="1" applyAlignment="1">
      <alignment vertical="top" wrapText="1"/>
    </xf>
    <xf numFmtId="0" fontId="4" fillId="0" borderId="3" xfId="4" applyFont="1" applyFill="1" applyBorder="1" applyAlignment="1">
      <alignment vertical="top" wrapText="1"/>
    </xf>
    <xf numFmtId="0" fontId="4" fillId="0" borderId="3" xfId="4" applyFont="1" applyFill="1" applyBorder="1" applyAlignment="1" applyProtection="1">
      <alignment horizontal="left" vertical="top" wrapText="1"/>
    </xf>
    <xf numFmtId="0" fontId="3" fillId="0" borderId="0" xfId="7" applyNumberFormat="1" applyFont="1" applyFill="1" applyAlignment="1">
      <alignment horizontal="right"/>
    </xf>
    <xf numFmtId="0" fontId="3" fillId="0" borderId="0" xfId="7" applyNumberFormat="1" applyFont="1" applyFill="1" applyAlignment="1" applyProtection="1">
      <alignment horizontal="right"/>
    </xf>
    <xf numFmtId="0" fontId="3" fillId="0" borderId="0" xfId="7" applyNumberFormat="1" applyFont="1" applyFill="1" applyBorder="1" applyAlignment="1" applyProtection="1">
      <alignment horizontal="right"/>
    </xf>
    <xf numFmtId="0" fontId="3" fillId="0" borderId="1" xfId="1" applyNumberFormat="1" applyFont="1" applyFill="1" applyBorder="1" applyAlignment="1" applyProtection="1">
      <alignment horizontal="right" wrapText="1"/>
    </xf>
    <xf numFmtId="0" fontId="4" fillId="0" borderId="0" xfId="7" applyFont="1" applyFill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6" applyNumberFormat="1" applyFont="1" applyFill="1" applyProtection="1"/>
    <xf numFmtId="0" fontId="3" fillId="0" borderId="0" xfId="6" applyNumberFormat="1" applyFont="1" applyFill="1" applyAlignment="1" applyProtection="1">
      <alignment horizontal="right"/>
    </xf>
    <xf numFmtId="0" fontId="3" fillId="0" borderId="0" xfId="4" applyFont="1" applyFill="1" applyAlignment="1">
      <alignment horizontal="right"/>
    </xf>
    <xf numFmtId="164" fontId="3" fillId="0" borderId="0" xfId="1" applyFont="1" applyFill="1" applyBorder="1" applyAlignment="1" applyProtection="1">
      <alignment horizontal="right" wrapText="1"/>
    </xf>
    <xf numFmtId="164" fontId="3" fillId="0" borderId="3" xfId="1" applyFont="1" applyFill="1" applyBorder="1" applyAlignment="1" applyProtection="1">
      <alignment horizontal="right" wrapText="1"/>
    </xf>
    <xf numFmtId="164" fontId="3" fillId="0" borderId="0" xfId="1" applyFont="1" applyFill="1" applyAlignment="1" applyProtection="1">
      <alignment horizontal="right" wrapText="1"/>
    </xf>
    <xf numFmtId="0" fontId="4" fillId="0" borderId="0" xfId="4" applyNumberFormat="1" applyFont="1" applyFill="1" applyBorder="1" applyAlignment="1" applyProtection="1">
      <alignment horizontal="center"/>
    </xf>
    <xf numFmtId="0" fontId="3" fillId="0" borderId="0" xfId="7" applyNumberFormat="1" applyFont="1" applyFill="1"/>
    <xf numFmtId="0" fontId="4" fillId="0" borderId="0" xfId="7" applyNumberFormat="1" applyFont="1" applyFill="1" applyAlignment="1">
      <alignment horizontal="center"/>
    </xf>
    <xf numFmtId="0" fontId="3" fillId="0" borderId="0" xfId="4" applyFont="1" applyFill="1" applyAlignment="1"/>
    <xf numFmtId="0" fontId="3" fillId="0" borderId="0" xfId="6" applyFont="1" applyFill="1" applyAlignment="1" applyProtection="1"/>
    <xf numFmtId="0" fontId="3" fillId="0" borderId="0" xfId="4" applyFont="1" applyFill="1" applyBorder="1" applyAlignment="1"/>
    <xf numFmtId="0" fontId="3" fillId="0" borderId="0" xfId="7" applyFont="1" applyFill="1" applyAlignment="1"/>
    <xf numFmtId="49" fontId="3" fillId="0" borderId="4" xfId="2" applyNumberFormat="1" applyFont="1" applyFill="1" applyBorder="1" applyAlignment="1">
      <alignment vertical="top"/>
    </xf>
    <xf numFmtId="164" fontId="3" fillId="0" borderId="0" xfId="1" applyFont="1" applyFill="1" applyBorder="1"/>
    <xf numFmtId="164" fontId="3" fillId="0" borderId="0" xfId="1" applyFont="1" applyFill="1" applyBorder="1" applyAlignment="1">
      <alignment wrapText="1"/>
    </xf>
    <xf numFmtId="164" fontId="3" fillId="0" borderId="1" xfId="1" applyFont="1" applyFill="1" applyBorder="1" applyAlignment="1" applyProtection="1">
      <alignment horizontal="right" wrapText="1"/>
    </xf>
    <xf numFmtId="164" fontId="3" fillId="0" borderId="0" xfId="1" applyFont="1" applyFill="1" applyAlignment="1">
      <alignment horizontal="right" wrapText="1"/>
    </xf>
    <xf numFmtId="164" fontId="3" fillId="0" borderId="1" xfId="1" applyFont="1" applyFill="1" applyBorder="1" applyAlignment="1">
      <alignment horizontal="right" wrapText="1"/>
    </xf>
    <xf numFmtId="164" fontId="3" fillId="0" borderId="0" xfId="1" applyFont="1" applyFill="1" applyBorder="1" applyAlignment="1">
      <alignment horizontal="right" wrapText="1"/>
    </xf>
    <xf numFmtId="164" fontId="3" fillId="0" borderId="3" xfId="1" applyFont="1" applyFill="1" applyBorder="1" applyAlignment="1">
      <alignment horizontal="right" wrapText="1"/>
    </xf>
    <xf numFmtId="166" fontId="4" fillId="0" borderId="0" xfId="4" applyNumberFormat="1" applyFont="1" applyFill="1" applyBorder="1" applyAlignment="1" applyProtection="1">
      <alignment horizontal="left" vertical="top" wrapText="1"/>
    </xf>
    <xf numFmtId="164" fontId="3" fillId="0" borderId="0" xfId="1" applyFont="1" applyFill="1" applyBorder="1" applyAlignment="1">
      <alignment horizontal="right"/>
    </xf>
    <xf numFmtId="0" fontId="3" fillId="0" borderId="0" xfId="7" applyNumberFormat="1" applyFont="1" applyFill="1" applyBorder="1" applyAlignment="1">
      <alignment horizontal="right"/>
    </xf>
    <xf numFmtId="0" fontId="3" fillId="0" borderId="3" xfId="1" applyNumberFormat="1" applyFont="1" applyFill="1" applyBorder="1" applyAlignment="1" applyProtection="1">
      <alignment horizontal="right"/>
    </xf>
    <xf numFmtId="0" fontId="3" fillId="0" borderId="3" xfId="1" applyNumberFormat="1" applyFont="1" applyFill="1" applyBorder="1" applyAlignment="1">
      <alignment horizontal="right"/>
    </xf>
    <xf numFmtId="0" fontId="3" fillId="0" borderId="2" xfId="6" applyFont="1" applyFill="1" applyBorder="1" applyAlignment="1" applyProtection="1">
      <alignment vertical="top"/>
    </xf>
    <xf numFmtId="164" fontId="3" fillId="0" borderId="1" xfId="1" applyFont="1" applyFill="1" applyBorder="1"/>
    <xf numFmtId="164" fontId="3" fillId="0" borderId="2" xfId="1" applyFont="1" applyFill="1" applyBorder="1" applyAlignment="1" applyProtection="1">
      <alignment horizontal="right" wrapText="1"/>
    </xf>
    <xf numFmtId="0" fontId="3" fillId="0" borderId="1" xfId="5" applyNumberFormat="1" applyFont="1" applyFill="1" applyBorder="1" applyAlignment="1" applyProtection="1">
      <alignment horizontal="left"/>
    </xf>
    <xf numFmtId="0" fontId="3" fillId="0" borderId="1" xfId="4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/>
    </xf>
    <xf numFmtId="0" fontId="3" fillId="0" borderId="1" xfId="1" applyNumberFormat="1" applyFont="1" applyFill="1" applyBorder="1"/>
    <xf numFmtId="0" fontId="3" fillId="0" borderId="2" xfId="6" applyFont="1" applyFill="1" applyBorder="1" applyAlignment="1" applyProtection="1">
      <alignment horizontal="lef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0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5" applyFont="1" applyFill="1" applyBorder="1" applyAlignment="1" applyProtection="1">
      <alignment horizontal="left"/>
    </xf>
    <xf numFmtId="0" fontId="3" fillId="0" borderId="1" xfId="6" applyFont="1" applyFill="1" applyBorder="1" applyAlignment="1" applyProtection="1">
      <alignment vertical="top"/>
    </xf>
    <xf numFmtId="0" fontId="3" fillId="0" borderId="1" xfId="6" applyFont="1" applyFill="1" applyBorder="1" applyAlignment="1" applyProtection="1"/>
    <xf numFmtId="0" fontId="3" fillId="0" borderId="0" xfId="1" applyNumberFormat="1" applyFont="1" applyFill="1" applyBorder="1" applyAlignment="1">
      <alignment horizontal="right" wrapText="1"/>
    </xf>
    <xf numFmtId="49" fontId="3" fillId="0" borderId="0" xfId="4" applyNumberFormat="1" applyFont="1" applyFill="1" applyAlignment="1">
      <alignment horizontal="center"/>
    </xf>
    <xf numFmtId="49" fontId="3" fillId="0" borderId="1" xfId="6" applyNumberFormat="1" applyFont="1" applyFill="1" applyBorder="1" applyAlignment="1" applyProtection="1">
      <alignment horizontal="center" vertical="top"/>
    </xf>
    <xf numFmtId="49" fontId="3" fillId="0" borderId="0" xfId="6" applyNumberFormat="1" applyFont="1" applyFill="1" applyAlignment="1" applyProtection="1">
      <alignment horizontal="center"/>
    </xf>
    <xf numFmtId="49" fontId="3" fillId="0" borderId="0" xfId="2" applyNumberFormat="1" applyFont="1" applyFill="1" applyBorder="1" applyAlignment="1">
      <alignment vertical="top"/>
    </xf>
    <xf numFmtId="0" fontId="3" fillId="0" borderId="0" xfId="1" applyNumberFormat="1" applyFont="1" applyFill="1" applyBorder="1"/>
    <xf numFmtId="0" fontId="3" fillId="0" borderId="3" xfId="1" applyNumberFormat="1" applyFont="1" applyFill="1" applyBorder="1" applyAlignment="1">
      <alignment horizontal="right" wrapText="1"/>
    </xf>
    <xf numFmtId="0" fontId="3" fillId="0" borderId="1" xfId="1" applyNumberFormat="1" applyFont="1" applyFill="1" applyBorder="1" applyAlignment="1">
      <alignment horizontal="right" wrapText="1"/>
    </xf>
    <xf numFmtId="0" fontId="3" fillId="0" borderId="1" xfId="7" applyNumberFormat="1" applyFont="1" applyFill="1" applyBorder="1" applyAlignment="1" applyProtection="1">
      <alignment horizontal="right" wrapText="1"/>
    </xf>
    <xf numFmtId="170" fontId="3" fillId="0" borderId="0" xfId="4" applyNumberFormat="1" applyFont="1" applyFill="1" applyBorder="1" applyAlignment="1">
      <alignment horizontal="right" vertical="top" wrapText="1"/>
    </xf>
    <xf numFmtId="170" fontId="3" fillId="0" borderId="1" xfId="4" applyNumberFormat="1" applyFont="1" applyFill="1" applyBorder="1" applyAlignment="1">
      <alignment horizontal="right" vertical="top" wrapText="1"/>
    </xf>
    <xf numFmtId="169" fontId="3" fillId="0" borderId="0" xfId="7" applyNumberFormat="1" applyFont="1" applyFill="1" applyBorder="1" applyAlignment="1">
      <alignment horizontal="right" vertical="top" wrapText="1"/>
    </xf>
    <xf numFmtId="167" fontId="3" fillId="0" borderId="0" xfId="4" applyNumberFormat="1" applyFont="1" applyFill="1" applyBorder="1" applyAlignment="1">
      <alignment horizontal="right" vertical="top"/>
    </xf>
    <xf numFmtId="0" fontId="3" fillId="0" borderId="0" xfId="7" applyFont="1" applyFill="1" applyBorder="1" applyAlignment="1">
      <alignment horizontal="right" vertical="top" wrapText="1"/>
    </xf>
    <xf numFmtId="0" fontId="4" fillId="0" borderId="0" xfId="4" applyFont="1" applyFill="1" applyBorder="1" applyAlignment="1" applyProtection="1">
      <alignment horizontal="right"/>
    </xf>
    <xf numFmtId="0" fontId="3" fillId="0" borderId="0" xfId="4" applyFont="1" applyFill="1" applyAlignment="1">
      <alignment horizontal="right" vertical="top" wrapText="1"/>
    </xf>
    <xf numFmtId="0" fontId="3" fillId="0" borderId="0" xfId="4" applyFont="1" applyFill="1" applyAlignment="1" applyProtection="1">
      <alignment horizontal="right"/>
    </xf>
    <xf numFmtId="0" fontId="4" fillId="0" borderId="0" xfId="4" applyFont="1" applyFill="1" applyBorder="1" applyAlignment="1">
      <alignment horizontal="right" vertical="top" wrapText="1"/>
    </xf>
    <xf numFmtId="171" fontId="4" fillId="0" borderId="0" xfId="4" applyNumberFormat="1" applyFont="1" applyFill="1" applyBorder="1" applyAlignment="1">
      <alignment horizontal="right" vertical="top" wrapText="1"/>
    </xf>
    <xf numFmtId="168" fontId="4" fillId="0" borderId="0" xfId="4" applyNumberFormat="1" applyFont="1" applyFill="1" applyBorder="1" applyAlignment="1">
      <alignment horizontal="right" vertical="top" wrapText="1"/>
    </xf>
    <xf numFmtId="173" fontId="3" fillId="0" borderId="0" xfId="4" applyNumberFormat="1" applyFont="1" applyFill="1" applyBorder="1" applyAlignment="1">
      <alignment horizontal="right" vertical="top" wrapText="1"/>
    </xf>
    <xf numFmtId="174" fontId="4" fillId="0" borderId="0" xfId="4" applyNumberFormat="1" applyFont="1" applyFill="1" applyBorder="1" applyAlignment="1">
      <alignment horizontal="right" vertical="top" wrapText="1"/>
    </xf>
    <xf numFmtId="0" fontId="4" fillId="0" borderId="0" xfId="7" applyFont="1" applyFill="1" applyBorder="1" applyAlignment="1">
      <alignment horizontal="right" vertical="top" wrapText="1"/>
    </xf>
    <xf numFmtId="167" fontId="3" fillId="0" borderId="0" xfId="7" applyNumberFormat="1" applyFont="1" applyFill="1" applyBorder="1" applyAlignment="1">
      <alignment horizontal="right" vertical="top" wrapText="1"/>
    </xf>
    <xf numFmtId="175" fontId="4" fillId="0" borderId="0" xfId="7" applyNumberFormat="1" applyFont="1" applyFill="1" applyBorder="1" applyAlignment="1">
      <alignment horizontal="right" vertical="top" wrapText="1"/>
    </xf>
    <xf numFmtId="174" fontId="4" fillId="0" borderId="0" xfId="7" applyNumberFormat="1" applyFont="1" applyFill="1" applyBorder="1" applyAlignment="1">
      <alignment horizontal="right" vertical="top" wrapText="1"/>
    </xf>
    <xf numFmtId="0" fontId="4" fillId="0" borderId="0" xfId="7" applyFont="1" applyFill="1" applyBorder="1" applyAlignment="1">
      <alignment horizontal="right" vertical="top"/>
    </xf>
    <xf numFmtId="167" fontId="3" fillId="0" borderId="0" xfId="7" applyNumberFormat="1" applyFont="1" applyFill="1" applyBorder="1" applyAlignment="1">
      <alignment horizontal="right" vertical="top"/>
    </xf>
    <xf numFmtId="175" fontId="4" fillId="0" borderId="0" xfId="4" applyNumberFormat="1" applyFont="1" applyFill="1" applyBorder="1" applyAlignment="1">
      <alignment horizontal="right" vertical="top" wrapText="1"/>
    </xf>
    <xf numFmtId="0" fontId="4" fillId="0" borderId="3" xfId="4" applyFont="1" applyFill="1" applyBorder="1" applyAlignment="1">
      <alignment horizontal="right" vertical="top" wrapText="1"/>
    </xf>
    <xf numFmtId="169" fontId="3" fillId="0" borderId="0" xfId="7" applyNumberFormat="1" applyFont="1" applyFill="1" applyBorder="1" applyAlignment="1">
      <alignment horizontal="right" vertical="top"/>
    </xf>
    <xf numFmtId="172" fontId="4" fillId="0" borderId="0" xfId="7" applyNumberFormat="1" applyFont="1" applyFill="1" applyBorder="1" applyAlignment="1">
      <alignment horizontal="right" vertical="top"/>
    </xf>
    <xf numFmtId="0" fontId="4" fillId="0" borderId="0" xfId="7" applyFont="1" applyFill="1" applyAlignment="1">
      <alignment horizontal="right" vertical="top"/>
    </xf>
    <xf numFmtId="0" fontId="3" fillId="0" borderId="3" xfId="4" applyFont="1" applyFill="1" applyBorder="1" applyAlignment="1">
      <alignment horizontal="right" vertical="top" wrapText="1"/>
    </xf>
    <xf numFmtId="0" fontId="4" fillId="0" borderId="1" xfId="4" applyFont="1" applyFill="1" applyBorder="1" applyAlignment="1" applyProtection="1">
      <alignment horizontal="left" vertical="top" wrapText="1"/>
    </xf>
    <xf numFmtId="0" fontId="3" fillId="0" borderId="0" xfId="7" applyFont="1" applyFill="1" applyBorder="1" applyAlignment="1">
      <alignment horizontal="right" wrapText="1"/>
    </xf>
    <xf numFmtId="0" fontId="3" fillId="0" borderId="0" xfId="7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>
      <alignment wrapText="1"/>
    </xf>
    <xf numFmtId="49" fontId="3" fillId="0" borderId="1" xfId="6" applyNumberFormat="1" applyFont="1" applyFill="1" applyBorder="1" applyAlignment="1" applyProtection="1">
      <alignment horizontal="center"/>
    </xf>
    <xf numFmtId="0" fontId="3" fillId="0" borderId="0" xfId="4" applyFont="1" applyFill="1" applyBorder="1" applyAlignment="1">
      <alignment horizontal="right"/>
    </xf>
    <xf numFmtId="0" fontId="3" fillId="2" borderId="0" xfId="4" applyFont="1" applyFill="1" applyBorder="1" applyAlignment="1" applyProtection="1">
      <alignment horizontal="left" vertical="top" wrapText="1"/>
    </xf>
    <xf numFmtId="164" fontId="3" fillId="0" borderId="1" xfId="1" applyFont="1" applyFill="1" applyBorder="1" applyAlignment="1">
      <alignment wrapText="1"/>
    </xf>
    <xf numFmtId="166" fontId="3" fillId="0" borderId="1" xfId="4" applyNumberFormat="1" applyFont="1" applyFill="1" applyBorder="1" applyAlignment="1" applyProtection="1">
      <alignment horizontal="left" vertical="top" wrapText="1"/>
    </xf>
    <xf numFmtId="0" fontId="4" fillId="0" borderId="0" xfId="4" applyFont="1" applyFill="1" applyBorder="1" applyAlignment="1" applyProtection="1">
      <alignment horizontal="center"/>
    </xf>
    <xf numFmtId="0" fontId="8" fillId="0" borderId="0" xfId="4" applyFont="1" applyFill="1" applyAlignment="1"/>
    <xf numFmtId="0" fontId="8" fillId="2" borderId="0" xfId="4" applyFont="1" applyFill="1" applyBorder="1" applyAlignment="1" applyProtection="1">
      <alignment horizontal="left" vertical="top"/>
    </xf>
    <xf numFmtId="0" fontId="8" fillId="0" borderId="0" xfId="4" applyFont="1" applyFill="1" applyBorder="1" applyAlignment="1">
      <alignment horizontal="right"/>
    </xf>
    <xf numFmtId="0" fontId="8" fillId="0" borderId="0" xfId="4" applyFont="1" applyFill="1" applyBorder="1" applyAlignment="1"/>
    <xf numFmtId="0" fontId="8" fillId="2" borderId="0" xfId="4" applyFont="1" applyFill="1" applyBorder="1" applyAlignment="1" applyProtection="1">
      <alignment horizontal="left" vertical="top" wrapText="1"/>
    </xf>
    <xf numFmtId="0" fontId="8" fillId="0" borderId="0" xfId="7" applyFont="1" applyFill="1" applyAlignment="1"/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1" applyNumberFormat="1" applyFont="1" applyFill="1" applyAlignment="1">
      <alignment horizontal="right" wrapText="1"/>
    </xf>
    <xf numFmtId="0" fontId="3" fillId="0" borderId="1" xfId="1" applyNumberFormat="1" applyFont="1" applyFill="1" applyBorder="1" applyAlignment="1" applyProtection="1">
      <alignment horizontal="right"/>
    </xf>
    <xf numFmtId="0" fontId="3" fillId="0" borderId="1" xfId="1" applyNumberFormat="1" applyFont="1" applyFill="1" applyBorder="1" applyAlignment="1">
      <alignment horizontal="right"/>
    </xf>
    <xf numFmtId="0" fontId="3" fillId="0" borderId="0" xfId="1" applyNumberFormat="1" applyFont="1" applyFill="1" applyAlignment="1">
      <alignment horizontal="right"/>
    </xf>
    <xf numFmtId="0" fontId="3" fillId="0" borderId="1" xfId="7" applyNumberFormat="1" applyFont="1" applyFill="1" applyBorder="1" applyAlignment="1">
      <alignment horizontal="right"/>
    </xf>
    <xf numFmtId="0" fontId="3" fillId="0" borderId="3" xfId="7" applyNumberFormat="1" applyFont="1" applyFill="1" applyBorder="1" applyAlignment="1">
      <alignment horizontal="right"/>
    </xf>
    <xf numFmtId="173" fontId="3" fillId="0" borderId="1" xfId="4" applyNumberFormat="1" applyFont="1" applyFill="1" applyBorder="1" applyAlignment="1">
      <alignment horizontal="right" vertical="top" wrapText="1"/>
    </xf>
    <xf numFmtId="0" fontId="3" fillId="0" borderId="0" xfId="7" applyFont="1" applyFill="1" applyBorder="1" applyAlignment="1" applyProtection="1">
      <alignment horizontal="left" vertical="center" wrapText="1"/>
    </xf>
    <xf numFmtId="0" fontId="3" fillId="0" borderId="0" xfId="4" applyNumberFormat="1" applyFont="1" applyFill="1" applyBorder="1" applyAlignment="1">
      <alignment horizontal="left"/>
    </xf>
    <xf numFmtId="0" fontId="3" fillId="0" borderId="0" xfId="4" applyNumberFormat="1" applyFont="1" applyFill="1" applyBorder="1"/>
    <xf numFmtId="0" fontId="3" fillId="0" borderId="2" xfId="1" applyNumberFormat="1" applyFont="1" applyFill="1" applyBorder="1" applyAlignment="1" applyProtection="1">
      <alignment horizontal="right" wrapText="1"/>
    </xf>
    <xf numFmtId="174" fontId="4" fillId="0" borderId="1" xfId="7" applyNumberFormat="1" applyFont="1" applyFill="1" applyBorder="1" applyAlignment="1">
      <alignment horizontal="right" vertical="top" wrapText="1"/>
    </xf>
    <xf numFmtId="167" fontId="3" fillId="0" borderId="1" xfId="4" applyNumberFormat="1" applyFont="1" applyFill="1" applyBorder="1" applyAlignment="1">
      <alignment horizontal="right" vertical="top"/>
    </xf>
    <xf numFmtId="0" fontId="3" fillId="0" borderId="1" xfId="7" applyFont="1" applyFill="1" applyBorder="1" applyAlignment="1" applyProtection="1">
      <alignment horizontal="left" vertical="top" wrapText="1"/>
    </xf>
    <xf numFmtId="164" fontId="3" fillId="0" borderId="1" xfId="1" applyFont="1" applyFill="1" applyBorder="1" applyAlignment="1">
      <alignment horizontal="right"/>
    </xf>
    <xf numFmtId="0" fontId="3" fillId="0" borderId="1" xfId="7" applyFont="1" applyFill="1" applyBorder="1" applyAlignment="1">
      <alignment horizontal="right" vertical="top" wrapText="1"/>
    </xf>
    <xf numFmtId="0" fontId="3" fillId="0" borderId="2" xfId="6" applyFont="1" applyFill="1" applyBorder="1" applyAlignment="1" applyProtection="1">
      <alignment horizontal="center" vertical="top"/>
    </xf>
    <xf numFmtId="49" fontId="3" fillId="0" borderId="2" xfId="6" applyNumberFormat="1" applyFont="1" applyFill="1" applyBorder="1" applyAlignment="1" applyProtection="1">
      <alignment horizontal="center" vertical="top"/>
    </xf>
    <xf numFmtId="0" fontId="3" fillId="0" borderId="2" xfId="6" applyFont="1" applyFill="1" applyBorder="1" applyAlignment="1" applyProtection="1">
      <alignment horizontal="center"/>
    </xf>
    <xf numFmtId="0" fontId="3" fillId="0" borderId="0" xfId="6" applyFont="1" applyFill="1" applyBorder="1" applyAlignment="1" applyProtection="1">
      <alignment horizontal="center" vertical="top"/>
    </xf>
    <xf numFmtId="49" fontId="3" fillId="0" borderId="0" xfId="6" applyNumberFormat="1" applyFont="1" applyFill="1" applyBorder="1" applyAlignment="1" applyProtection="1">
      <alignment horizontal="center" vertical="top"/>
    </xf>
    <xf numFmtId="0" fontId="3" fillId="0" borderId="0" xfId="6" applyFont="1" applyFill="1" applyBorder="1" applyAlignment="1" applyProtection="1">
      <alignment horizontal="center"/>
    </xf>
    <xf numFmtId="0" fontId="4" fillId="0" borderId="0" xfId="4" applyFont="1" applyFill="1" applyBorder="1" applyAlignment="1" applyProtection="1">
      <alignment horizontal="center"/>
    </xf>
    <xf numFmtId="0" fontId="3" fillId="0" borderId="0" xfId="5" applyNumberFormat="1" applyFont="1" applyFill="1" applyBorder="1" applyAlignment="1" applyProtection="1">
      <alignment horizontal="center"/>
    </xf>
    <xf numFmtId="0" fontId="3" fillId="0" borderId="2" xfId="5" applyNumberFormat="1" applyFont="1" applyFill="1" applyBorder="1" applyAlignment="1" applyProtection="1">
      <alignment horizontal="center"/>
    </xf>
  </cellXfs>
  <cellStyles count="8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-2000" xfId="5"/>
    <cellStyle name="Normal_budgetDocNIC02-03" xfId="6"/>
    <cellStyle name="Normal_DEMAND17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AF345"/>
  <sheetViews>
    <sheetView tabSelected="1" view="pageBreakPreview" zoomScaleNormal="85" zoomScaleSheetLayoutView="100" workbookViewId="0">
      <selection activeCell="B5" sqref="B5"/>
    </sheetView>
  </sheetViews>
  <sheetFormatPr defaultColWidth="11" defaultRowHeight="12.75"/>
  <cols>
    <col min="1" max="1" width="6.42578125" style="1" customWidth="1"/>
    <col min="2" max="2" width="8.140625" style="121" customWidth="1"/>
    <col min="3" max="3" width="34.5703125" style="2" customWidth="1"/>
    <col min="4" max="4" width="8.5703125" style="12" customWidth="1"/>
    <col min="5" max="5" width="9.42578125" style="12" customWidth="1"/>
    <col min="6" max="6" width="8.42578125" style="2" customWidth="1"/>
    <col min="7" max="7" width="8.5703125" style="2" customWidth="1"/>
    <col min="8" max="8" width="8.5703125" style="12" customWidth="1"/>
    <col min="9" max="9" width="8.42578125" style="12" customWidth="1"/>
    <col min="10" max="10" width="8.5703125" style="12" customWidth="1"/>
    <col min="11" max="11" width="9.140625" style="12" customWidth="1"/>
    <col min="12" max="12" width="8.42578125" style="12" customWidth="1"/>
    <col min="13" max="13" width="8.140625" style="75" customWidth="1"/>
    <col min="14" max="14" width="11" style="75" customWidth="1"/>
    <col min="15" max="15" width="8.85546875" style="75" customWidth="1"/>
    <col min="16" max="16" width="7" style="75" customWidth="1"/>
    <col min="17" max="17" width="11" style="107" customWidth="1"/>
    <col min="18" max="19" width="5.28515625" style="75" customWidth="1"/>
    <col min="20" max="20" width="4.140625" style="75" customWidth="1"/>
    <col min="21" max="21" width="5.42578125" style="75" customWidth="1"/>
    <col min="22" max="22" width="11.42578125" style="75" customWidth="1"/>
    <col min="23" max="25" width="11" style="75" customWidth="1"/>
    <col min="26" max="26" width="4.28515625" style="75" customWidth="1"/>
    <col min="27" max="32" width="11" style="75" customWidth="1"/>
    <col min="33" max="16384" width="11" style="2"/>
  </cols>
  <sheetData>
    <row r="1" spans="1:32">
      <c r="A1" s="179" t="s">
        <v>145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32">
      <c r="A2" s="179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32" ht="7.5" customHeight="1">
      <c r="A3" s="149"/>
      <c r="B3" s="120"/>
      <c r="C3" s="149"/>
      <c r="D3" s="72"/>
      <c r="E3" s="72"/>
      <c r="F3" s="149"/>
      <c r="G3" s="149"/>
      <c r="H3" s="72"/>
      <c r="I3" s="72"/>
      <c r="J3" s="72"/>
      <c r="K3" s="72"/>
      <c r="L3" s="72"/>
    </row>
    <row r="4" spans="1:32">
      <c r="D4" s="8" t="s">
        <v>162</v>
      </c>
      <c r="E4" s="6">
        <v>2055</v>
      </c>
      <c r="F4" s="4" t="s">
        <v>1</v>
      </c>
      <c r="G4" s="3"/>
      <c r="H4" s="6"/>
      <c r="I4" s="6"/>
      <c r="J4" s="6"/>
      <c r="K4" s="6"/>
      <c r="L4" s="6"/>
    </row>
    <row r="5" spans="1:32">
      <c r="D5" s="8"/>
      <c r="E5" s="6">
        <v>2059</v>
      </c>
      <c r="F5" s="4" t="s">
        <v>2</v>
      </c>
      <c r="G5" s="3"/>
      <c r="H5" s="6"/>
      <c r="I5" s="6"/>
      <c r="J5" s="6"/>
      <c r="K5" s="6"/>
      <c r="L5" s="6"/>
    </row>
    <row r="6" spans="1:32">
      <c r="D6" s="8"/>
      <c r="E6" s="6">
        <v>2070</v>
      </c>
      <c r="F6" s="7" t="s">
        <v>3</v>
      </c>
      <c r="G6" s="3"/>
      <c r="H6" s="6"/>
      <c r="I6" s="6"/>
      <c r="J6" s="6"/>
      <c r="K6" s="6"/>
      <c r="L6" s="6"/>
    </row>
    <row r="7" spans="1:32">
      <c r="C7" s="5"/>
      <c r="D7" s="61" t="s">
        <v>163</v>
      </c>
      <c r="E7" s="73"/>
      <c r="F7" s="5"/>
      <c r="G7" s="3"/>
      <c r="H7" s="6"/>
      <c r="I7" s="6"/>
      <c r="J7" s="6"/>
      <c r="K7" s="6"/>
      <c r="L7" s="6"/>
    </row>
    <row r="8" spans="1:32">
      <c r="C8" s="5"/>
      <c r="D8" s="61" t="s">
        <v>168</v>
      </c>
      <c r="E8" s="74">
        <v>2216</v>
      </c>
      <c r="F8" s="9" t="s">
        <v>150</v>
      </c>
      <c r="G8" s="3"/>
      <c r="H8" s="6"/>
      <c r="I8" s="6"/>
      <c r="J8" s="6"/>
      <c r="K8" s="6"/>
      <c r="L8" s="6"/>
    </row>
    <row r="9" spans="1:32">
      <c r="D9" s="8" t="s">
        <v>164</v>
      </c>
      <c r="E9" s="6">
        <v>4055</v>
      </c>
      <c r="F9" s="7" t="s">
        <v>4</v>
      </c>
      <c r="G9" s="6"/>
      <c r="H9" s="6"/>
      <c r="I9" s="6"/>
      <c r="J9" s="6"/>
      <c r="K9" s="6"/>
      <c r="L9" s="6"/>
    </row>
    <row r="10" spans="1:32">
      <c r="D10" s="2"/>
      <c r="E10" s="6">
        <v>4059</v>
      </c>
      <c r="F10" s="7" t="s">
        <v>146</v>
      </c>
      <c r="G10" s="6"/>
      <c r="H10" s="6"/>
      <c r="I10" s="6"/>
      <c r="J10" s="6"/>
      <c r="K10" s="6"/>
      <c r="L10" s="6"/>
    </row>
    <row r="11" spans="1:32">
      <c r="A11" s="4" t="s">
        <v>227</v>
      </c>
      <c r="B11" s="122"/>
      <c r="D11" s="7"/>
      <c r="E11" s="7"/>
      <c r="F11" s="7"/>
      <c r="G11" s="7"/>
      <c r="H11" s="6"/>
      <c r="I11" s="6"/>
      <c r="J11" s="6"/>
      <c r="K11" s="6"/>
      <c r="L11" s="6"/>
    </row>
    <row r="12" spans="1:32">
      <c r="A12" s="2"/>
      <c r="D12" s="10"/>
      <c r="E12" s="11" t="s">
        <v>5</v>
      </c>
      <c r="F12" s="11" t="s">
        <v>156</v>
      </c>
      <c r="G12" s="11" t="s">
        <v>6</v>
      </c>
    </row>
    <row r="13" spans="1:32">
      <c r="A13" s="2"/>
      <c r="D13" s="13" t="s">
        <v>7</v>
      </c>
      <c r="E13" s="6">
        <f>L286</f>
        <v>2774828</v>
      </c>
      <c r="F13" s="6">
        <f>L323</f>
        <v>14282</v>
      </c>
      <c r="G13" s="6">
        <f>F13+E13</f>
        <v>2789110</v>
      </c>
    </row>
    <row r="14" spans="1:32">
      <c r="A14" s="4" t="s">
        <v>155</v>
      </c>
      <c r="B14" s="122"/>
      <c r="D14" s="7"/>
      <c r="E14" s="7"/>
      <c r="F14" s="12"/>
      <c r="G14" s="12"/>
    </row>
    <row r="15" spans="1:32" ht="13.5">
      <c r="A15" s="14"/>
      <c r="B15" s="119"/>
      <c r="C15" s="15"/>
      <c r="D15" s="16"/>
      <c r="E15" s="16"/>
      <c r="F15" s="16"/>
      <c r="G15" s="16"/>
      <c r="H15" s="16"/>
      <c r="I15" s="95"/>
      <c r="J15" s="17"/>
      <c r="K15" s="18"/>
      <c r="L15" s="19" t="s">
        <v>198</v>
      </c>
    </row>
    <row r="16" spans="1:32" s="22" customFormat="1">
      <c r="A16" s="99"/>
      <c r="B16" s="20"/>
      <c r="C16" s="100"/>
      <c r="D16" s="181" t="s">
        <v>8</v>
      </c>
      <c r="E16" s="181"/>
      <c r="F16" s="180" t="s">
        <v>9</v>
      </c>
      <c r="G16" s="180"/>
      <c r="H16" s="180" t="s">
        <v>10</v>
      </c>
      <c r="I16" s="180"/>
      <c r="J16" s="180" t="s">
        <v>9</v>
      </c>
      <c r="K16" s="180"/>
      <c r="L16" s="180"/>
      <c r="M16" s="173"/>
      <c r="N16" s="173"/>
      <c r="O16" s="173"/>
      <c r="P16" s="173"/>
      <c r="Q16" s="174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5"/>
      <c r="AC16" s="175"/>
      <c r="AD16" s="175"/>
      <c r="AE16" s="175"/>
      <c r="AF16" s="175"/>
    </row>
    <row r="17" spans="1:32" s="22" customFormat="1">
      <c r="A17" s="101"/>
      <c r="B17" s="24"/>
      <c r="C17" s="100" t="s">
        <v>11</v>
      </c>
      <c r="D17" s="180" t="s">
        <v>207</v>
      </c>
      <c r="E17" s="180"/>
      <c r="F17" s="180" t="s">
        <v>214</v>
      </c>
      <c r="G17" s="180"/>
      <c r="H17" s="180" t="s">
        <v>214</v>
      </c>
      <c r="I17" s="180"/>
      <c r="J17" s="180" t="s">
        <v>228</v>
      </c>
      <c r="K17" s="180"/>
      <c r="L17" s="180"/>
      <c r="M17" s="176"/>
      <c r="N17" s="176"/>
      <c r="O17" s="176"/>
      <c r="P17" s="176"/>
      <c r="Q17" s="177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8"/>
      <c r="AC17" s="178"/>
      <c r="AD17" s="178"/>
      <c r="AE17" s="178"/>
      <c r="AF17" s="178"/>
    </row>
    <row r="18" spans="1:32" s="22" customFormat="1">
      <c r="A18" s="102"/>
      <c r="B18" s="25"/>
      <c r="C18" s="103"/>
      <c r="D18" s="26" t="s">
        <v>12</v>
      </c>
      <c r="E18" s="26" t="s">
        <v>13</v>
      </c>
      <c r="F18" s="26" t="s">
        <v>12</v>
      </c>
      <c r="G18" s="26" t="s">
        <v>13</v>
      </c>
      <c r="H18" s="26" t="s">
        <v>12</v>
      </c>
      <c r="I18" s="26" t="s">
        <v>13</v>
      </c>
      <c r="J18" s="26" t="s">
        <v>12</v>
      </c>
      <c r="K18" s="26" t="s">
        <v>13</v>
      </c>
      <c r="L18" s="26" t="s">
        <v>6</v>
      </c>
      <c r="M18" s="104"/>
      <c r="N18" s="104"/>
      <c r="O18" s="104"/>
      <c r="P18" s="104"/>
      <c r="Q18" s="108"/>
      <c r="R18" s="104"/>
      <c r="S18" s="104"/>
      <c r="T18" s="104"/>
      <c r="U18" s="104"/>
      <c r="V18" s="108"/>
      <c r="W18" s="104"/>
      <c r="X18" s="104"/>
      <c r="Y18" s="104"/>
      <c r="Z18" s="104"/>
      <c r="AA18" s="108"/>
      <c r="AB18" s="105"/>
      <c r="AC18" s="105"/>
      <c r="AD18" s="105"/>
      <c r="AE18" s="105"/>
      <c r="AF18" s="144"/>
    </row>
    <row r="19" spans="1:32" s="22" customFormat="1" ht="3.75" customHeight="1">
      <c r="A19" s="23"/>
      <c r="B19" s="24"/>
      <c r="C19" s="21"/>
      <c r="D19" s="27"/>
      <c r="E19" s="27"/>
      <c r="F19" s="27"/>
      <c r="G19" s="27"/>
      <c r="H19" s="27"/>
      <c r="I19" s="27"/>
      <c r="J19" s="27"/>
      <c r="K19" s="27"/>
      <c r="L19" s="27"/>
      <c r="M19" s="76"/>
      <c r="N19" s="76"/>
      <c r="O19" s="76"/>
      <c r="P19" s="76"/>
      <c r="Q19" s="109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</row>
    <row r="20" spans="1:32" ht="12" customHeight="1">
      <c r="C20" s="28" t="s">
        <v>14</v>
      </c>
      <c r="F20" s="12"/>
      <c r="G20" s="12"/>
      <c r="Q20" s="75"/>
    </row>
    <row r="21" spans="1:32" ht="12" customHeight="1">
      <c r="A21" s="1" t="s">
        <v>15</v>
      </c>
      <c r="B21" s="123">
        <v>2055</v>
      </c>
      <c r="C21" s="29" t="s">
        <v>1</v>
      </c>
      <c r="F21" s="12"/>
      <c r="G21" s="12"/>
      <c r="Q21" s="75"/>
    </row>
    <row r="22" spans="1:32" ht="12" customHeight="1">
      <c r="A22" s="30"/>
      <c r="B22" s="124">
        <v>1E-3</v>
      </c>
      <c r="C22" s="31" t="s">
        <v>16</v>
      </c>
      <c r="F22" s="12"/>
      <c r="G22" s="12"/>
      <c r="Q22" s="75"/>
    </row>
    <row r="23" spans="1:32" ht="12" customHeight="1">
      <c r="A23" s="30"/>
      <c r="B23" s="35">
        <v>60</v>
      </c>
      <c r="C23" s="32" t="s">
        <v>181</v>
      </c>
      <c r="D23" s="33"/>
      <c r="E23" s="33"/>
      <c r="F23" s="33"/>
      <c r="G23" s="33"/>
      <c r="H23" s="33"/>
      <c r="I23" s="33"/>
      <c r="J23" s="33"/>
      <c r="K23" s="33"/>
      <c r="L23" s="33"/>
      <c r="Q23" s="75"/>
    </row>
    <row r="24" spans="1:32" ht="12" customHeight="1">
      <c r="A24" s="30"/>
      <c r="B24" s="115" t="s">
        <v>17</v>
      </c>
      <c r="C24" s="34" t="s">
        <v>18</v>
      </c>
      <c r="D24" s="71">
        <v>0</v>
      </c>
      <c r="E24" s="8">
        <v>37190</v>
      </c>
      <c r="F24" s="71">
        <v>0</v>
      </c>
      <c r="G24" s="8">
        <v>44192</v>
      </c>
      <c r="H24" s="71">
        <v>0</v>
      </c>
      <c r="I24" s="8">
        <v>44192</v>
      </c>
      <c r="J24" s="71">
        <v>0</v>
      </c>
      <c r="K24" s="8">
        <v>45904</v>
      </c>
      <c r="L24" s="8">
        <f t="shared" ref="L24:L33" si="0">SUM(J24:K24)</f>
        <v>45904</v>
      </c>
      <c r="Q24" s="75"/>
    </row>
    <row r="25" spans="1:32" ht="12" customHeight="1">
      <c r="A25" s="30"/>
      <c r="B25" s="35" t="s">
        <v>34</v>
      </c>
      <c r="C25" s="34" t="s">
        <v>35</v>
      </c>
      <c r="D25" s="71">
        <v>0</v>
      </c>
      <c r="E25" s="54">
        <v>36</v>
      </c>
      <c r="F25" s="69">
        <v>0</v>
      </c>
      <c r="G25" s="37">
        <v>87</v>
      </c>
      <c r="H25" s="69">
        <v>0</v>
      </c>
      <c r="I25" s="37">
        <v>87</v>
      </c>
      <c r="J25" s="71">
        <v>0</v>
      </c>
      <c r="K25" s="37">
        <v>87</v>
      </c>
      <c r="L25" s="38">
        <f t="shared" si="0"/>
        <v>87</v>
      </c>
      <c r="Q25" s="75"/>
    </row>
    <row r="26" spans="1:32" ht="12" customHeight="1">
      <c r="A26" s="30"/>
      <c r="B26" s="115" t="s">
        <v>19</v>
      </c>
      <c r="C26" s="34" t="s">
        <v>20</v>
      </c>
      <c r="D26" s="71">
        <v>0</v>
      </c>
      <c r="E26" s="8">
        <v>1119</v>
      </c>
      <c r="F26" s="71">
        <v>0</v>
      </c>
      <c r="G26" s="33">
        <v>1118</v>
      </c>
      <c r="H26" s="71">
        <v>0</v>
      </c>
      <c r="I26" s="33">
        <v>1118</v>
      </c>
      <c r="J26" s="71">
        <v>0</v>
      </c>
      <c r="K26" s="33">
        <v>1118</v>
      </c>
      <c r="L26" s="8">
        <f t="shared" si="0"/>
        <v>1118</v>
      </c>
      <c r="Q26" s="75"/>
    </row>
    <row r="27" spans="1:32" ht="12" customHeight="1">
      <c r="A27" s="30"/>
      <c r="B27" s="115" t="s">
        <v>21</v>
      </c>
      <c r="C27" s="34" t="s">
        <v>22</v>
      </c>
      <c r="D27" s="71">
        <v>0</v>
      </c>
      <c r="E27" s="8">
        <v>2079</v>
      </c>
      <c r="F27" s="71">
        <v>0</v>
      </c>
      <c r="G27" s="33">
        <v>1339</v>
      </c>
      <c r="H27" s="71">
        <v>0</v>
      </c>
      <c r="I27" s="33">
        <v>1339</v>
      </c>
      <c r="J27" s="71">
        <v>0</v>
      </c>
      <c r="K27" s="33">
        <v>1339</v>
      </c>
      <c r="L27" s="8">
        <f t="shared" si="0"/>
        <v>1339</v>
      </c>
      <c r="Q27" s="75"/>
    </row>
    <row r="28" spans="1:32" ht="12" customHeight="1">
      <c r="A28" s="30"/>
      <c r="B28" s="115" t="s">
        <v>23</v>
      </c>
      <c r="C28" s="34" t="s">
        <v>24</v>
      </c>
      <c r="D28" s="71">
        <v>0</v>
      </c>
      <c r="E28" s="156">
        <v>2428</v>
      </c>
      <c r="F28" s="71">
        <v>0</v>
      </c>
      <c r="G28" s="33">
        <v>2430</v>
      </c>
      <c r="H28" s="71">
        <v>0</v>
      </c>
      <c r="I28" s="33">
        <v>2430</v>
      </c>
      <c r="J28" s="71">
        <v>0</v>
      </c>
      <c r="K28" s="33">
        <v>2430</v>
      </c>
      <c r="L28" s="8">
        <f t="shared" si="0"/>
        <v>2430</v>
      </c>
      <c r="Q28" s="75"/>
    </row>
    <row r="29" spans="1:32" ht="13.5" customHeight="1">
      <c r="A29" s="30"/>
      <c r="B29" s="115" t="s">
        <v>25</v>
      </c>
      <c r="C29" s="34" t="s">
        <v>26</v>
      </c>
      <c r="D29" s="71">
        <v>0</v>
      </c>
      <c r="E29" s="8">
        <v>12460</v>
      </c>
      <c r="F29" s="71">
        <v>0</v>
      </c>
      <c r="G29" s="33">
        <v>12460</v>
      </c>
      <c r="H29" s="71">
        <v>0</v>
      </c>
      <c r="I29" s="33">
        <v>12460</v>
      </c>
      <c r="J29" s="71">
        <v>0</v>
      </c>
      <c r="K29" s="33">
        <v>12460</v>
      </c>
      <c r="L29" s="8">
        <f t="shared" si="0"/>
        <v>12460</v>
      </c>
      <c r="Q29" s="75"/>
    </row>
    <row r="30" spans="1:32" ht="12" customHeight="1">
      <c r="A30" s="30"/>
      <c r="B30" s="115" t="s">
        <v>28</v>
      </c>
      <c r="C30" s="34" t="s">
        <v>29</v>
      </c>
      <c r="D30" s="71">
        <v>0</v>
      </c>
      <c r="E30" s="156">
        <v>615</v>
      </c>
      <c r="F30" s="71">
        <v>0</v>
      </c>
      <c r="G30" s="33">
        <v>560</v>
      </c>
      <c r="H30" s="71">
        <v>0</v>
      </c>
      <c r="I30" s="33">
        <v>560</v>
      </c>
      <c r="J30" s="71">
        <v>0</v>
      </c>
      <c r="K30" s="33">
        <v>560</v>
      </c>
      <c r="L30" s="8">
        <f t="shared" si="0"/>
        <v>560</v>
      </c>
      <c r="Q30" s="75"/>
    </row>
    <row r="31" spans="1:32" ht="12" customHeight="1">
      <c r="A31" s="30"/>
      <c r="B31" s="115" t="s">
        <v>30</v>
      </c>
      <c r="C31" s="34" t="s">
        <v>31</v>
      </c>
      <c r="D31" s="71">
        <v>0</v>
      </c>
      <c r="E31" s="8">
        <v>1879</v>
      </c>
      <c r="F31" s="71">
        <v>0</v>
      </c>
      <c r="G31" s="33">
        <v>1880</v>
      </c>
      <c r="H31" s="71">
        <v>0</v>
      </c>
      <c r="I31" s="33">
        <v>1880</v>
      </c>
      <c r="J31" s="71">
        <v>0</v>
      </c>
      <c r="K31" s="33">
        <f>500+700</f>
        <v>1200</v>
      </c>
      <c r="L31" s="8">
        <f t="shared" si="0"/>
        <v>1200</v>
      </c>
      <c r="Q31" s="75"/>
    </row>
    <row r="32" spans="1:32" ht="12" customHeight="1">
      <c r="A32" s="30"/>
      <c r="B32" s="115" t="s">
        <v>32</v>
      </c>
      <c r="C32" s="34" t="s">
        <v>33</v>
      </c>
      <c r="D32" s="71">
        <v>0</v>
      </c>
      <c r="E32" s="8">
        <v>4532</v>
      </c>
      <c r="F32" s="71">
        <v>0</v>
      </c>
      <c r="G32" s="33">
        <v>4532</v>
      </c>
      <c r="H32" s="71">
        <v>0</v>
      </c>
      <c r="I32" s="33">
        <v>5132</v>
      </c>
      <c r="J32" s="71">
        <v>0</v>
      </c>
      <c r="K32" s="33">
        <v>4532</v>
      </c>
      <c r="L32" s="8">
        <f t="shared" si="0"/>
        <v>4532</v>
      </c>
      <c r="Q32" s="75"/>
    </row>
    <row r="33" spans="1:17" ht="29.45" customHeight="1">
      <c r="A33" s="30"/>
      <c r="B33" s="115" t="s">
        <v>229</v>
      </c>
      <c r="C33" s="34" t="s">
        <v>230</v>
      </c>
      <c r="D33" s="71">
        <v>0</v>
      </c>
      <c r="E33" s="71">
        <v>0</v>
      </c>
      <c r="F33" s="71">
        <v>0</v>
      </c>
      <c r="G33" s="83">
        <v>0</v>
      </c>
      <c r="H33" s="71">
        <v>0</v>
      </c>
      <c r="I33" s="83">
        <v>0</v>
      </c>
      <c r="J33" s="156">
        <v>1400</v>
      </c>
      <c r="K33" s="83">
        <v>0</v>
      </c>
      <c r="L33" s="8">
        <f t="shared" si="0"/>
        <v>1400</v>
      </c>
      <c r="M33" s="150"/>
      <c r="N33" s="150"/>
      <c r="O33" s="150"/>
      <c r="P33" s="150"/>
      <c r="Q33" s="150"/>
    </row>
    <row r="34" spans="1:17">
      <c r="A34" s="30" t="s">
        <v>6</v>
      </c>
      <c r="B34" s="35">
        <v>60</v>
      </c>
      <c r="C34" s="32" t="s">
        <v>181</v>
      </c>
      <c r="D34" s="70">
        <f t="shared" ref="D34:L34" si="1">SUM(D24:D33)</f>
        <v>0</v>
      </c>
      <c r="E34" s="43">
        <f t="shared" si="1"/>
        <v>62338</v>
      </c>
      <c r="F34" s="70">
        <f t="shared" si="1"/>
        <v>0</v>
      </c>
      <c r="G34" s="43">
        <f t="shared" si="1"/>
        <v>68598</v>
      </c>
      <c r="H34" s="70">
        <f t="shared" si="1"/>
        <v>0</v>
      </c>
      <c r="I34" s="43">
        <f t="shared" si="1"/>
        <v>69198</v>
      </c>
      <c r="J34" s="55">
        <f t="shared" si="1"/>
        <v>1400</v>
      </c>
      <c r="K34" s="43">
        <f t="shared" si="1"/>
        <v>69630</v>
      </c>
      <c r="L34" s="43">
        <f t="shared" si="1"/>
        <v>71030</v>
      </c>
      <c r="Q34" s="75"/>
    </row>
    <row r="35" spans="1:17">
      <c r="A35" s="30" t="s">
        <v>6</v>
      </c>
      <c r="B35" s="124">
        <v>1E-3</v>
      </c>
      <c r="C35" s="41" t="s">
        <v>16</v>
      </c>
      <c r="D35" s="82">
        <f t="shared" ref="D35:L35" si="2">D34</f>
        <v>0</v>
      </c>
      <c r="E35" s="39">
        <f t="shared" si="2"/>
        <v>62338</v>
      </c>
      <c r="F35" s="82">
        <f t="shared" si="2"/>
        <v>0</v>
      </c>
      <c r="G35" s="39">
        <f t="shared" si="2"/>
        <v>68598</v>
      </c>
      <c r="H35" s="82">
        <f t="shared" si="2"/>
        <v>0</v>
      </c>
      <c r="I35" s="39">
        <f t="shared" si="2"/>
        <v>69198</v>
      </c>
      <c r="J35" s="63">
        <f t="shared" si="2"/>
        <v>1400</v>
      </c>
      <c r="K35" s="39">
        <f t="shared" ref="K35" si="3">K34</f>
        <v>69630</v>
      </c>
      <c r="L35" s="39">
        <f t="shared" si="2"/>
        <v>71030</v>
      </c>
      <c r="Q35" s="75"/>
    </row>
    <row r="36" spans="1:17" ht="9" customHeight="1">
      <c r="A36" s="30"/>
      <c r="B36" s="124"/>
      <c r="C36" s="41"/>
      <c r="D36" s="69"/>
      <c r="E36" s="38"/>
      <c r="F36" s="69"/>
      <c r="G36" s="38"/>
      <c r="H36" s="69"/>
      <c r="I36" s="38"/>
      <c r="J36" s="54"/>
      <c r="K36" s="38"/>
      <c r="L36" s="38"/>
      <c r="Q36" s="75"/>
    </row>
    <row r="37" spans="1:17" ht="13.35" customHeight="1">
      <c r="A37" s="30"/>
      <c r="B37" s="124">
        <v>3.0000000000000001E-3</v>
      </c>
      <c r="C37" s="41" t="s">
        <v>182</v>
      </c>
      <c r="D37" s="37"/>
      <c r="E37" s="37"/>
      <c r="F37" s="37"/>
      <c r="G37" s="37"/>
      <c r="H37" s="37"/>
      <c r="I37" s="37"/>
      <c r="J37" s="37"/>
      <c r="K37" s="37"/>
      <c r="L37" s="37"/>
      <c r="Q37" s="75"/>
    </row>
    <row r="38" spans="1:17" ht="13.35" customHeight="1">
      <c r="A38" s="30"/>
      <c r="B38" s="35">
        <v>61</v>
      </c>
      <c r="C38" s="32" t="s">
        <v>36</v>
      </c>
      <c r="D38" s="37"/>
      <c r="E38" s="37"/>
      <c r="F38" s="37"/>
      <c r="G38" s="37"/>
      <c r="H38" s="37"/>
      <c r="I38" s="37"/>
      <c r="J38" s="37"/>
      <c r="K38" s="37"/>
      <c r="L38" s="37"/>
      <c r="Q38" s="75"/>
    </row>
    <row r="39" spans="1:17" ht="13.35" customHeight="1">
      <c r="A39" s="40"/>
      <c r="B39" s="116" t="s">
        <v>37</v>
      </c>
      <c r="C39" s="45" t="s">
        <v>18</v>
      </c>
      <c r="D39" s="82">
        <v>0</v>
      </c>
      <c r="E39" s="39">
        <v>25229</v>
      </c>
      <c r="F39" s="82">
        <v>0</v>
      </c>
      <c r="G39" s="39">
        <v>28384</v>
      </c>
      <c r="H39" s="82">
        <v>0</v>
      </c>
      <c r="I39" s="39">
        <v>28384</v>
      </c>
      <c r="J39" s="82">
        <v>0</v>
      </c>
      <c r="K39" s="39">
        <v>26785</v>
      </c>
      <c r="L39" s="39">
        <f>SUM(J39:K39)</f>
        <v>26785</v>
      </c>
      <c r="Q39" s="75"/>
    </row>
    <row r="40" spans="1:17" ht="13.35" customHeight="1">
      <c r="A40" s="30"/>
      <c r="B40" s="115" t="s">
        <v>38</v>
      </c>
      <c r="C40" s="32" t="s">
        <v>20</v>
      </c>
      <c r="D40" s="69">
        <v>0</v>
      </c>
      <c r="E40" s="38">
        <v>325</v>
      </c>
      <c r="F40" s="69">
        <v>0</v>
      </c>
      <c r="G40" s="37">
        <v>325</v>
      </c>
      <c r="H40" s="69">
        <v>0</v>
      </c>
      <c r="I40" s="37">
        <v>325</v>
      </c>
      <c r="J40" s="69">
        <v>0</v>
      </c>
      <c r="K40" s="37">
        <v>325</v>
      </c>
      <c r="L40" s="38">
        <f>SUM(J40:K40)</f>
        <v>325</v>
      </c>
      <c r="Q40" s="75"/>
    </row>
    <row r="41" spans="1:17" ht="13.35" customHeight="1">
      <c r="A41" s="30"/>
      <c r="B41" s="115" t="s">
        <v>39</v>
      </c>
      <c r="C41" s="32" t="s">
        <v>22</v>
      </c>
      <c r="D41" s="69">
        <v>0</v>
      </c>
      <c r="E41" s="38">
        <v>310</v>
      </c>
      <c r="F41" s="69">
        <v>0</v>
      </c>
      <c r="G41" s="37">
        <v>310</v>
      </c>
      <c r="H41" s="69">
        <v>0</v>
      </c>
      <c r="I41" s="37">
        <v>310</v>
      </c>
      <c r="J41" s="69">
        <v>0</v>
      </c>
      <c r="K41" s="37">
        <v>310</v>
      </c>
      <c r="L41" s="38">
        <f>SUM(J41:K41)</f>
        <v>310</v>
      </c>
      <c r="Q41" s="75"/>
    </row>
    <row r="42" spans="1:17" ht="13.35" customHeight="1">
      <c r="A42" s="30"/>
      <c r="B42" s="115" t="s">
        <v>40</v>
      </c>
      <c r="C42" s="34" t="s">
        <v>33</v>
      </c>
      <c r="D42" s="71">
        <v>0</v>
      </c>
      <c r="E42" s="8">
        <v>897</v>
      </c>
      <c r="F42" s="71">
        <v>0</v>
      </c>
      <c r="G42" s="37">
        <v>700</v>
      </c>
      <c r="H42" s="71">
        <v>0</v>
      </c>
      <c r="I42" s="33">
        <v>700</v>
      </c>
      <c r="J42" s="71">
        <v>0</v>
      </c>
      <c r="K42" s="37">
        <v>700</v>
      </c>
      <c r="L42" s="8">
        <f>SUM(J42:K42)</f>
        <v>700</v>
      </c>
      <c r="Q42" s="75"/>
    </row>
    <row r="43" spans="1:17" ht="13.35" customHeight="1">
      <c r="A43" s="30"/>
      <c r="B43" s="115" t="s">
        <v>41</v>
      </c>
      <c r="C43" s="32" t="s">
        <v>42</v>
      </c>
      <c r="D43" s="71">
        <v>0</v>
      </c>
      <c r="E43" s="38">
        <v>304</v>
      </c>
      <c r="F43" s="69">
        <v>0</v>
      </c>
      <c r="G43" s="37">
        <v>502</v>
      </c>
      <c r="H43" s="69">
        <v>0</v>
      </c>
      <c r="I43" s="37">
        <v>502</v>
      </c>
      <c r="J43" s="71">
        <v>0</v>
      </c>
      <c r="K43" s="37">
        <f>502-100</f>
        <v>402</v>
      </c>
      <c r="L43" s="38">
        <f>SUM(J43:K43)</f>
        <v>402</v>
      </c>
      <c r="Q43" s="75"/>
    </row>
    <row r="44" spans="1:17" ht="13.35" customHeight="1">
      <c r="A44" s="30" t="s">
        <v>6</v>
      </c>
      <c r="B44" s="35">
        <v>61</v>
      </c>
      <c r="C44" s="32" t="s">
        <v>36</v>
      </c>
      <c r="D44" s="70">
        <f t="shared" ref="D44:L44" si="4">SUM(D39:D43)</f>
        <v>0</v>
      </c>
      <c r="E44" s="43">
        <f t="shared" si="4"/>
        <v>27065</v>
      </c>
      <c r="F44" s="70">
        <f t="shared" si="4"/>
        <v>0</v>
      </c>
      <c r="G44" s="43">
        <f t="shared" si="4"/>
        <v>30221</v>
      </c>
      <c r="H44" s="70">
        <f t="shared" si="4"/>
        <v>0</v>
      </c>
      <c r="I44" s="43">
        <f t="shared" si="4"/>
        <v>30221</v>
      </c>
      <c r="J44" s="70">
        <f t="shared" si="4"/>
        <v>0</v>
      </c>
      <c r="K44" s="43">
        <f t="shared" ref="K44" si="5">SUM(K39:K43)</f>
        <v>28522</v>
      </c>
      <c r="L44" s="43">
        <f t="shared" si="4"/>
        <v>28522</v>
      </c>
      <c r="Q44" s="75"/>
    </row>
    <row r="45" spans="1:17" ht="13.35" customHeight="1">
      <c r="A45" s="30" t="s">
        <v>6</v>
      </c>
      <c r="B45" s="124">
        <v>3.0000000000000001E-3</v>
      </c>
      <c r="C45" s="41" t="s">
        <v>182</v>
      </c>
      <c r="D45" s="70">
        <f t="shared" ref="D45:L45" si="6">D44</f>
        <v>0</v>
      </c>
      <c r="E45" s="43">
        <f t="shared" si="6"/>
        <v>27065</v>
      </c>
      <c r="F45" s="70">
        <f t="shared" si="6"/>
        <v>0</v>
      </c>
      <c r="G45" s="43">
        <f t="shared" si="6"/>
        <v>30221</v>
      </c>
      <c r="H45" s="70">
        <f t="shared" si="6"/>
        <v>0</v>
      </c>
      <c r="I45" s="43">
        <f t="shared" si="6"/>
        <v>30221</v>
      </c>
      <c r="J45" s="70">
        <f t="shared" si="6"/>
        <v>0</v>
      </c>
      <c r="K45" s="43">
        <f t="shared" ref="K45" si="7">K44</f>
        <v>28522</v>
      </c>
      <c r="L45" s="43">
        <f t="shared" si="6"/>
        <v>28522</v>
      </c>
      <c r="Q45" s="75"/>
    </row>
    <row r="46" spans="1:17" ht="9" customHeight="1">
      <c r="A46" s="30"/>
      <c r="B46" s="125"/>
      <c r="C46" s="41"/>
      <c r="D46" s="38"/>
      <c r="E46" s="38"/>
      <c r="F46" s="38"/>
      <c r="G46" s="38"/>
      <c r="H46" s="38"/>
      <c r="I46" s="38"/>
      <c r="J46" s="38"/>
      <c r="K46" s="38"/>
      <c r="L46" s="38"/>
      <c r="Q46" s="75"/>
    </row>
    <row r="47" spans="1:17" ht="13.35" customHeight="1">
      <c r="A47" s="30"/>
      <c r="B47" s="124">
        <v>0.10100000000000001</v>
      </c>
      <c r="C47" s="41" t="s">
        <v>43</v>
      </c>
      <c r="D47" s="33"/>
      <c r="E47" s="33"/>
      <c r="F47" s="33"/>
      <c r="G47" s="33"/>
      <c r="H47" s="33"/>
      <c r="I47" s="33"/>
      <c r="J47" s="33"/>
      <c r="K47" s="33"/>
      <c r="L47" s="33"/>
      <c r="Q47" s="75"/>
    </row>
    <row r="48" spans="1:17" ht="13.35" customHeight="1">
      <c r="A48" s="30"/>
      <c r="B48" s="35">
        <v>62</v>
      </c>
      <c r="C48" s="32" t="s">
        <v>44</v>
      </c>
      <c r="D48" s="33"/>
      <c r="E48" s="33"/>
      <c r="F48" s="33"/>
      <c r="G48" s="33"/>
      <c r="H48" s="33"/>
      <c r="I48" s="33"/>
      <c r="J48" s="33"/>
      <c r="K48" s="33"/>
      <c r="L48" s="33"/>
      <c r="Q48" s="75"/>
    </row>
    <row r="49" spans="1:17" ht="13.35" customHeight="1">
      <c r="A49" s="30"/>
      <c r="B49" s="115" t="s">
        <v>45</v>
      </c>
      <c r="C49" s="32" t="s">
        <v>18</v>
      </c>
      <c r="D49" s="71">
        <v>0</v>
      </c>
      <c r="E49" s="33">
        <v>76386</v>
      </c>
      <c r="F49" s="71">
        <v>0</v>
      </c>
      <c r="G49" s="8">
        <v>82734</v>
      </c>
      <c r="H49" s="71">
        <v>0</v>
      </c>
      <c r="I49" s="8">
        <v>82734</v>
      </c>
      <c r="J49" s="71">
        <v>0</v>
      </c>
      <c r="K49" s="8">
        <v>91112</v>
      </c>
      <c r="L49" s="8">
        <f t="shared" ref="L49:L54" si="8">SUM(J49:K49)</f>
        <v>91112</v>
      </c>
      <c r="Q49" s="75"/>
    </row>
    <row r="50" spans="1:17" ht="13.35" customHeight="1">
      <c r="A50" s="30"/>
      <c r="B50" s="115" t="s">
        <v>46</v>
      </c>
      <c r="C50" s="32" t="s">
        <v>20</v>
      </c>
      <c r="D50" s="71">
        <v>0</v>
      </c>
      <c r="E50" s="33">
        <v>2135</v>
      </c>
      <c r="F50" s="71">
        <v>0</v>
      </c>
      <c r="G50" s="37">
        <v>2052</v>
      </c>
      <c r="H50" s="71">
        <v>0</v>
      </c>
      <c r="I50" s="33">
        <v>2052</v>
      </c>
      <c r="J50" s="71">
        <v>0</v>
      </c>
      <c r="K50" s="37">
        <v>2052</v>
      </c>
      <c r="L50" s="8">
        <f t="shared" si="8"/>
        <v>2052</v>
      </c>
      <c r="Q50" s="75"/>
    </row>
    <row r="51" spans="1:17" ht="13.35" customHeight="1">
      <c r="A51" s="30"/>
      <c r="B51" s="115" t="s">
        <v>47</v>
      </c>
      <c r="C51" s="32" t="s">
        <v>22</v>
      </c>
      <c r="D51" s="71">
        <v>0</v>
      </c>
      <c r="E51" s="33">
        <v>1223</v>
      </c>
      <c r="F51" s="71">
        <v>0</v>
      </c>
      <c r="G51" s="37">
        <v>1358</v>
      </c>
      <c r="H51" s="71">
        <v>0</v>
      </c>
      <c r="I51" s="33">
        <v>1358</v>
      </c>
      <c r="J51" s="71">
        <v>0</v>
      </c>
      <c r="K51" s="37">
        <v>1358</v>
      </c>
      <c r="L51" s="8">
        <f t="shared" si="8"/>
        <v>1358</v>
      </c>
      <c r="Q51" s="75"/>
    </row>
    <row r="52" spans="1:17" ht="13.35" customHeight="1">
      <c r="A52" s="30"/>
      <c r="B52" s="115" t="s">
        <v>48</v>
      </c>
      <c r="C52" s="32" t="s">
        <v>49</v>
      </c>
      <c r="D52" s="71">
        <v>0</v>
      </c>
      <c r="E52" s="33">
        <v>1003</v>
      </c>
      <c r="F52" s="71">
        <v>0</v>
      </c>
      <c r="G52" s="33">
        <v>650</v>
      </c>
      <c r="H52" s="71">
        <v>0</v>
      </c>
      <c r="I52" s="33">
        <v>650</v>
      </c>
      <c r="J52" s="71">
        <v>0</v>
      </c>
      <c r="K52" s="33">
        <v>650</v>
      </c>
      <c r="L52" s="8">
        <f t="shared" si="8"/>
        <v>650</v>
      </c>
      <c r="Q52" s="75"/>
    </row>
    <row r="53" spans="1:17" ht="13.35" customHeight="1">
      <c r="A53" s="30"/>
      <c r="B53" s="115" t="s">
        <v>50</v>
      </c>
      <c r="C53" s="34" t="s">
        <v>29</v>
      </c>
      <c r="D53" s="71">
        <v>0</v>
      </c>
      <c r="E53" s="33">
        <v>800</v>
      </c>
      <c r="F53" s="71">
        <v>0</v>
      </c>
      <c r="G53" s="37">
        <v>900</v>
      </c>
      <c r="H53" s="71">
        <v>0</v>
      </c>
      <c r="I53" s="33">
        <v>900</v>
      </c>
      <c r="J53" s="71">
        <v>0</v>
      </c>
      <c r="K53" s="37">
        <v>900</v>
      </c>
      <c r="L53" s="8">
        <f t="shared" si="8"/>
        <v>900</v>
      </c>
      <c r="Q53" s="75"/>
    </row>
    <row r="54" spans="1:17" ht="13.35" customHeight="1">
      <c r="A54" s="30"/>
      <c r="B54" s="115" t="s">
        <v>51</v>
      </c>
      <c r="C54" s="34" t="s">
        <v>33</v>
      </c>
      <c r="D54" s="71">
        <v>0</v>
      </c>
      <c r="E54" s="157">
        <v>3586</v>
      </c>
      <c r="F54" s="71">
        <v>0</v>
      </c>
      <c r="G54" s="37">
        <v>2900</v>
      </c>
      <c r="H54" s="71">
        <v>0</v>
      </c>
      <c r="I54" s="33">
        <v>2900</v>
      </c>
      <c r="J54" s="71">
        <v>0</v>
      </c>
      <c r="K54" s="37">
        <v>2900</v>
      </c>
      <c r="L54" s="8">
        <f t="shared" si="8"/>
        <v>2900</v>
      </c>
      <c r="Q54" s="75"/>
    </row>
    <row r="55" spans="1:17" ht="15.75" customHeight="1">
      <c r="A55" s="30" t="s">
        <v>6</v>
      </c>
      <c r="B55" s="35">
        <v>62</v>
      </c>
      <c r="C55" s="32" t="s">
        <v>44</v>
      </c>
      <c r="D55" s="70">
        <f t="shared" ref="D55:L55" si="9">SUM(D49:D54)</f>
        <v>0</v>
      </c>
      <c r="E55" s="55">
        <f t="shared" si="9"/>
        <v>85133</v>
      </c>
      <c r="F55" s="70">
        <f t="shared" si="9"/>
        <v>0</v>
      </c>
      <c r="G55" s="55">
        <f t="shared" si="9"/>
        <v>90594</v>
      </c>
      <c r="H55" s="70">
        <f t="shared" si="9"/>
        <v>0</v>
      </c>
      <c r="I55" s="55">
        <f t="shared" si="9"/>
        <v>90594</v>
      </c>
      <c r="J55" s="70">
        <f t="shared" si="9"/>
        <v>0</v>
      </c>
      <c r="K55" s="55">
        <f t="shared" ref="K55" si="10">SUM(K49:K54)</f>
        <v>98972</v>
      </c>
      <c r="L55" s="55">
        <f t="shared" si="9"/>
        <v>98972</v>
      </c>
      <c r="Q55" s="75"/>
    </row>
    <row r="56" spans="1:17" ht="9" customHeight="1">
      <c r="A56" s="30"/>
      <c r="B56" s="35"/>
      <c r="C56" s="32"/>
      <c r="D56" s="54"/>
      <c r="E56" s="38"/>
      <c r="F56" s="36"/>
      <c r="G56" s="38"/>
      <c r="H56" s="54"/>
      <c r="I56" s="38"/>
      <c r="J56" s="54"/>
      <c r="K56" s="38"/>
      <c r="L56" s="38"/>
      <c r="Q56" s="75"/>
    </row>
    <row r="57" spans="1:17" ht="13.35" customHeight="1">
      <c r="A57" s="30"/>
      <c r="B57" s="35">
        <v>63</v>
      </c>
      <c r="C57" s="32" t="s">
        <v>52</v>
      </c>
      <c r="D57" s="38"/>
      <c r="E57" s="38"/>
      <c r="F57" s="33"/>
      <c r="G57" s="33"/>
      <c r="H57" s="33"/>
      <c r="I57" s="33"/>
      <c r="J57" s="33"/>
      <c r="K57" s="33"/>
      <c r="L57" s="33"/>
      <c r="Q57" s="75"/>
    </row>
    <row r="58" spans="1:17" ht="13.35" customHeight="1">
      <c r="A58" s="30"/>
      <c r="B58" s="115" t="s">
        <v>53</v>
      </c>
      <c r="C58" s="32" t="s">
        <v>18</v>
      </c>
      <c r="D58" s="71">
        <v>0</v>
      </c>
      <c r="E58" s="8">
        <v>37035</v>
      </c>
      <c r="F58" s="71">
        <v>0</v>
      </c>
      <c r="G58" s="8">
        <v>48084</v>
      </c>
      <c r="H58" s="71">
        <v>0</v>
      </c>
      <c r="I58" s="8">
        <v>48084</v>
      </c>
      <c r="J58" s="71">
        <v>0</v>
      </c>
      <c r="K58" s="8">
        <v>58450</v>
      </c>
      <c r="L58" s="8">
        <f>SUM(J58:K58)</f>
        <v>58450</v>
      </c>
      <c r="Q58" s="75"/>
    </row>
    <row r="59" spans="1:17" ht="13.35" customHeight="1">
      <c r="A59" s="30"/>
      <c r="B59" s="115" t="s">
        <v>54</v>
      </c>
      <c r="C59" s="32" t="s">
        <v>20</v>
      </c>
      <c r="D59" s="71">
        <v>0</v>
      </c>
      <c r="E59" s="8">
        <v>1211</v>
      </c>
      <c r="F59" s="71">
        <v>0</v>
      </c>
      <c r="G59" s="37">
        <v>1209</v>
      </c>
      <c r="H59" s="71">
        <v>0</v>
      </c>
      <c r="I59" s="33">
        <v>1209</v>
      </c>
      <c r="J59" s="71">
        <v>0</v>
      </c>
      <c r="K59" s="37">
        <v>1209</v>
      </c>
      <c r="L59" s="8">
        <f>SUM(J59:K59)</f>
        <v>1209</v>
      </c>
      <c r="Q59" s="75"/>
    </row>
    <row r="60" spans="1:17" ht="13.35" customHeight="1">
      <c r="A60" s="30"/>
      <c r="B60" s="115" t="s">
        <v>55</v>
      </c>
      <c r="C60" s="32" t="s">
        <v>22</v>
      </c>
      <c r="D60" s="71">
        <v>0</v>
      </c>
      <c r="E60" s="8">
        <v>808</v>
      </c>
      <c r="F60" s="71">
        <v>0</v>
      </c>
      <c r="G60" s="37">
        <v>1096</v>
      </c>
      <c r="H60" s="71">
        <v>0</v>
      </c>
      <c r="I60" s="33">
        <v>1096</v>
      </c>
      <c r="J60" s="71">
        <v>0</v>
      </c>
      <c r="K60" s="37">
        <v>1096</v>
      </c>
      <c r="L60" s="8">
        <f>SUM(J60:K60)</f>
        <v>1096</v>
      </c>
      <c r="Q60" s="75"/>
    </row>
    <row r="61" spans="1:17" ht="13.35" customHeight="1">
      <c r="A61" s="30"/>
      <c r="B61" s="115" t="s">
        <v>56</v>
      </c>
      <c r="C61" s="34" t="s">
        <v>29</v>
      </c>
      <c r="D61" s="71">
        <v>0</v>
      </c>
      <c r="E61" s="8">
        <v>100</v>
      </c>
      <c r="F61" s="71">
        <v>0</v>
      </c>
      <c r="G61" s="37">
        <v>100</v>
      </c>
      <c r="H61" s="71">
        <v>0</v>
      </c>
      <c r="I61" s="33">
        <v>100</v>
      </c>
      <c r="J61" s="71">
        <v>0</v>
      </c>
      <c r="K61" s="37">
        <v>100</v>
      </c>
      <c r="L61" s="8">
        <f>SUM(J61:K61)</f>
        <v>100</v>
      </c>
      <c r="Q61" s="75"/>
    </row>
    <row r="62" spans="1:17" ht="13.35" customHeight="1">
      <c r="A62" s="30"/>
      <c r="B62" s="115" t="s">
        <v>57</v>
      </c>
      <c r="C62" s="34" t="s">
        <v>33</v>
      </c>
      <c r="D62" s="71">
        <v>0</v>
      </c>
      <c r="E62" s="8">
        <v>1291</v>
      </c>
      <c r="F62" s="71">
        <v>0</v>
      </c>
      <c r="G62" s="37">
        <v>1296</v>
      </c>
      <c r="H62" s="71">
        <v>0</v>
      </c>
      <c r="I62" s="33">
        <v>1296</v>
      </c>
      <c r="J62" s="71">
        <v>0</v>
      </c>
      <c r="K62" s="37">
        <v>1296</v>
      </c>
      <c r="L62" s="8">
        <f>SUM(J62:K62)</f>
        <v>1296</v>
      </c>
      <c r="Q62" s="75"/>
    </row>
    <row r="63" spans="1:17" ht="9" customHeight="1">
      <c r="A63" s="30"/>
      <c r="B63" s="35"/>
      <c r="C63" s="32"/>
      <c r="D63" s="44"/>
      <c r="E63" s="38"/>
      <c r="F63" s="44"/>
      <c r="G63" s="38"/>
      <c r="H63" s="44"/>
      <c r="I63" s="38"/>
      <c r="J63" s="44"/>
      <c r="K63" s="38"/>
      <c r="L63" s="38"/>
      <c r="Q63" s="75"/>
    </row>
    <row r="64" spans="1:17" ht="52.5" customHeight="1">
      <c r="A64" s="35"/>
      <c r="B64" s="35">
        <v>83</v>
      </c>
      <c r="C64" s="32" t="s">
        <v>179</v>
      </c>
      <c r="D64" s="44"/>
      <c r="E64" s="38"/>
      <c r="F64" s="44"/>
      <c r="G64" s="38"/>
      <c r="H64" s="44"/>
      <c r="I64" s="38"/>
      <c r="J64" s="44"/>
      <c r="K64" s="38"/>
      <c r="L64" s="38"/>
      <c r="Q64" s="75"/>
    </row>
    <row r="65" spans="1:17" ht="13.35" customHeight="1">
      <c r="A65" s="35"/>
      <c r="B65" s="115" t="s">
        <v>167</v>
      </c>
      <c r="C65" s="32" t="s">
        <v>166</v>
      </c>
      <c r="D65" s="63">
        <v>150</v>
      </c>
      <c r="E65" s="82">
        <v>0</v>
      </c>
      <c r="F65" s="63">
        <v>100</v>
      </c>
      <c r="G65" s="82">
        <v>0</v>
      </c>
      <c r="H65" s="63">
        <v>100</v>
      </c>
      <c r="I65" s="82">
        <v>0</v>
      </c>
      <c r="J65" s="63">
        <v>2325</v>
      </c>
      <c r="K65" s="82">
        <v>0</v>
      </c>
      <c r="L65" s="63">
        <f>SUM(J65:K65)</f>
        <v>2325</v>
      </c>
      <c r="M65" s="150"/>
      <c r="N65" s="151"/>
      <c r="O65" s="150"/>
      <c r="P65" s="150"/>
      <c r="Q65" s="152"/>
    </row>
    <row r="66" spans="1:17" ht="51.75" customHeight="1">
      <c r="A66" s="30" t="s">
        <v>6</v>
      </c>
      <c r="B66" s="35">
        <v>83</v>
      </c>
      <c r="C66" s="32" t="s">
        <v>179</v>
      </c>
      <c r="D66" s="63">
        <f t="shared" ref="D66:L66" si="11">D65</f>
        <v>150</v>
      </c>
      <c r="E66" s="82">
        <f t="shared" si="11"/>
        <v>0</v>
      </c>
      <c r="F66" s="63">
        <f t="shared" si="11"/>
        <v>100</v>
      </c>
      <c r="G66" s="82">
        <f t="shared" si="11"/>
        <v>0</v>
      </c>
      <c r="H66" s="63">
        <f t="shared" si="11"/>
        <v>100</v>
      </c>
      <c r="I66" s="82">
        <f t="shared" si="11"/>
        <v>0</v>
      </c>
      <c r="J66" s="63">
        <f t="shared" si="11"/>
        <v>2325</v>
      </c>
      <c r="K66" s="82">
        <f t="shared" ref="K66" si="12">K65</f>
        <v>0</v>
      </c>
      <c r="L66" s="63">
        <f t="shared" si="11"/>
        <v>2325</v>
      </c>
      <c r="Q66" s="75"/>
    </row>
    <row r="67" spans="1:17">
      <c r="A67" s="40" t="s">
        <v>6</v>
      </c>
      <c r="B67" s="96">
        <v>63</v>
      </c>
      <c r="C67" s="45" t="s">
        <v>52</v>
      </c>
      <c r="D67" s="63">
        <f t="shared" ref="D67:J67" si="13">SUM(D58:D63)+D66</f>
        <v>150</v>
      </c>
      <c r="E67" s="39">
        <f t="shared" si="13"/>
        <v>40445</v>
      </c>
      <c r="F67" s="39">
        <f t="shared" si="13"/>
        <v>100</v>
      </c>
      <c r="G67" s="39">
        <f t="shared" si="13"/>
        <v>51785</v>
      </c>
      <c r="H67" s="39">
        <f t="shared" si="13"/>
        <v>100</v>
      </c>
      <c r="I67" s="39">
        <f t="shared" si="13"/>
        <v>51785</v>
      </c>
      <c r="J67" s="63">
        <f t="shared" si="13"/>
        <v>2325</v>
      </c>
      <c r="K67" s="39">
        <f t="shared" ref="K67" si="14">SUM(K58:K63)+K66</f>
        <v>62151</v>
      </c>
      <c r="L67" s="39">
        <f>SUM(L58:L65)</f>
        <v>64476</v>
      </c>
      <c r="Q67" s="75"/>
    </row>
    <row r="68" spans="1:17">
      <c r="A68" s="30" t="s">
        <v>6</v>
      </c>
      <c r="B68" s="124">
        <v>0.10100000000000001</v>
      </c>
      <c r="C68" s="41" t="s">
        <v>43</v>
      </c>
      <c r="D68" s="63">
        <f t="shared" ref="D68:L68" si="15">D67+D55</f>
        <v>150</v>
      </c>
      <c r="E68" s="63">
        <f t="shared" si="15"/>
        <v>125578</v>
      </c>
      <c r="F68" s="63">
        <f t="shared" si="15"/>
        <v>100</v>
      </c>
      <c r="G68" s="63">
        <f t="shared" si="15"/>
        <v>142379</v>
      </c>
      <c r="H68" s="63">
        <f t="shared" si="15"/>
        <v>100</v>
      </c>
      <c r="I68" s="63">
        <f t="shared" si="15"/>
        <v>142379</v>
      </c>
      <c r="J68" s="63">
        <f t="shared" si="15"/>
        <v>2325</v>
      </c>
      <c r="K68" s="63">
        <f t="shared" ref="K68" si="16">K67+K55</f>
        <v>161123</v>
      </c>
      <c r="L68" s="63">
        <f t="shared" si="15"/>
        <v>163448</v>
      </c>
      <c r="Q68" s="75"/>
    </row>
    <row r="69" spans="1:17">
      <c r="A69" s="30"/>
      <c r="B69" s="124"/>
      <c r="C69" s="41"/>
      <c r="D69" s="54"/>
      <c r="E69" s="54"/>
      <c r="F69" s="54"/>
      <c r="G69" s="54"/>
      <c r="H69" s="54"/>
      <c r="I69" s="54"/>
      <c r="J69" s="54"/>
      <c r="K69" s="54"/>
      <c r="L69" s="54"/>
      <c r="Q69" s="75"/>
    </row>
    <row r="70" spans="1:17">
      <c r="A70" s="30"/>
      <c r="B70" s="124">
        <v>0.104</v>
      </c>
      <c r="C70" s="41" t="s">
        <v>58</v>
      </c>
      <c r="D70" s="33"/>
      <c r="E70" s="33"/>
      <c r="F70" s="33"/>
      <c r="G70" s="33"/>
      <c r="H70" s="33"/>
      <c r="I70" s="33"/>
      <c r="J70" s="33"/>
      <c r="K70" s="33"/>
      <c r="L70" s="33"/>
      <c r="Q70" s="75"/>
    </row>
    <row r="71" spans="1:17">
      <c r="A71" s="30"/>
      <c r="B71" s="35">
        <v>64</v>
      </c>
      <c r="C71" s="32" t="s">
        <v>59</v>
      </c>
      <c r="D71" s="33"/>
      <c r="E71" s="33"/>
      <c r="F71" s="33"/>
      <c r="G71" s="33"/>
      <c r="H71" s="33"/>
      <c r="I71" s="33"/>
      <c r="J71" s="33"/>
      <c r="K71" s="33"/>
      <c r="L71" s="33"/>
      <c r="Q71" s="75"/>
    </row>
    <row r="72" spans="1:17">
      <c r="A72" s="30"/>
      <c r="B72" s="115" t="s">
        <v>60</v>
      </c>
      <c r="C72" s="32" t="s">
        <v>18</v>
      </c>
      <c r="D72" s="71">
        <v>0</v>
      </c>
      <c r="E72" s="8">
        <v>370609</v>
      </c>
      <c r="F72" s="71">
        <v>0</v>
      </c>
      <c r="G72" s="8">
        <v>411859</v>
      </c>
      <c r="H72" s="71">
        <v>0</v>
      </c>
      <c r="I72" s="8">
        <v>411859</v>
      </c>
      <c r="J72" s="71">
        <v>0</v>
      </c>
      <c r="K72" s="8">
        <v>451449</v>
      </c>
      <c r="L72" s="8">
        <f>SUM(J72:K72)</f>
        <v>451449</v>
      </c>
      <c r="Q72" s="75"/>
    </row>
    <row r="73" spans="1:17">
      <c r="A73" s="30"/>
      <c r="B73" s="115" t="s">
        <v>61</v>
      </c>
      <c r="C73" s="32" t="s">
        <v>20</v>
      </c>
      <c r="D73" s="71">
        <v>0</v>
      </c>
      <c r="E73" s="38">
        <v>6856</v>
      </c>
      <c r="F73" s="69">
        <v>0</v>
      </c>
      <c r="G73" s="37">
        <v>8500</v>
      </c>
      <c r="H73" s="69">
        <v>0</v>
      </c>
      <c r="I73" s="37">
        <v>8500</v>
      </c>
      <c r="J73" s="71">
        <v>0</v>
      </c>
      <c r="K73" s="37">
        <v>8500</v>
      </c>
      <c r="L73" s="38">
        <f>SUM(J73:K73)</f>
        <v>8500</v>
      </c>
      <c r="Q73" s="75"/>
    </row>
    <row r="74" spans="1:17">
      <c r="A74" s="30"/>
      <c r="B74" s="115" t="s">
        <v>62</v>
      </c>
      <c r="C74" s="32" t="s">
        <v>22</v>
      </c>
      <c r="D74" s="71">
        <v>0</v>
      </c>
      <c r="E74" s="38">
        <v>1439</v>
      </c>
      <c r="F74" s="69">
        <v>0</v>
      </c>
      <c r="G74" s="37">
        <v>1296</v>
      </c>
      <c r="H74" s="69">
        <v>0</v>
      </c>
      <c r="I74" s="37">
        <v>1296</v>
      </c>
      <c r="J74" s="71">
        <v>0</v>
      </c>
      <c r="K74" s="37">
        <v>1296</v>
      </c>
      <c r="L74" s="38">
        <f>SUM(J74:K74)</f>
        <v>1296</v>
      </c>
      <c r="Q74" s="75"/>
    </row>
    <row r="75" spans="1:17">
      <c r="A75" s="30"/>
      <c r="B75" s="115" t="s">
        <v>63</v>
      </c>
      <c r="C75" s="32" t="s">
        <v>33</v>
      </c>
      <c r="D75" s="71">
        <v>0</v>
      </c>
      <c r="E75" s="8">
        <v>8000</v>
      </c>
      <c r="F75" s="71">
        <v>0</v>
      </c>
      <c r="G75" s="37">
        <v>8000</v>
      </c>
      <c r="H75" s="71">
        <v>0</v>
      </c>
      <c r="I75" s="33">
        <v>8000</v>
      </c>
      <c r="J75" s="71">
        <v>0</v>
      </c>
      <c r="K75" s="37">
        <v>8000</v>
      </c>
      <c r="L75" s="8">
        <f>SUM(J75:K75)</f>
        <v>8000</v>
      </c>
      <c r="Q75" s="75"/>
    </row>
    <row r="76" spans="1:17">
      <c r="A76" s="30" t="s">
        <v>6</v>
      </c>
      <c r="B76" s="35">
        <v>64</v>
      </c>
      <c r="C76" s="32" t="s">
        <v>59</v>
      </c>
      <c r="D76" s="70">
        <f t="shared" ref="D76:L76" si="17">SUM(D72:D75)</f>
        <v>0</v>
      </c>
      <c r="E76" s="43">
        <f t="shared" si="17"/>
        <v>386904</v>
      </c>
      <c r="F76" s="70">
        <f t="shared" si="17"/>
        <v>0</v>
      </c>
      <c r="G76" s="43">
        <f t="shared" si="17"/>
        <v>429655</v>
      </c>
      <c r="H76" s="70">
        <f t="shared" si="17"/>
        <v>0</v>
      </c>
      <c r="I76" s="43">
        <f t="shared" si="17"/>
        <v>429655</v>
      </c>
      <c r="J76" s="70">
        <f t="shared" si="17"/>
        <v>0</v>
      </c>
      <c r="K76" s="43">
        <f t="shared" ref="K76" si="18">SUM(K72:K75)</f>
        <v>469245</v>
      </c>
      <c r="L76" s="43">
        <f t="shared" si="17"/>
        <v>469245</v>
      </c>
      <c r="Q76" s="75"/>
    </row>
    <row r="77" spans="1:17">
      <c r="A77" s="30"/>
      <c r="B77" s="35"/>
      <c r="C77" s="32"/>
      <c r="D77" s="38"/>
      <c r="E77" s="38"/>
      <c r="F77" s="38"/>
      <c r="G77" s="38"/>
      <c r="H77" s="38"/>
      <c r="I77" s="38"/>
      <c r="J77" s="38"/>
      <c r="K77" s="38"/>
      <c r="L77" s="38"/>
      <c r="Q77" s="75"/>
    </row>
    <row r="78" spans="1:17">
      <c r="A78" s="30"/>
      <c r="B78" s="35">
        <v>65</v>
      </c>
      <c r="C78" s="32" t="s">
        <v>165</v>
      </c>
      <c r="D78" s="38"/>
      <c r="E78" s="38"/>
      <c r="F78" s="38"/>
      <c r="G78" s="38"/>
      <c r="H78" s="38"/>
      <c r="I78" s="38"/>
      <c r="J78" s="38"/>
      <c r="K78" s="38"/>
      <c r="L78" s="38"/>
      <c r="Q78" s="75"/>
    </row>
    <row r="79" spans="1:17">
      <c r="A79" s="30"/>
      <c r="B79" s="115" t="s">
        <v>64</v>
      </c>
      <c r="C79" s="32" t="s">
        <v>18</v>
      </c>
      <c r="D79" s="71">
        <v>0</v>
      </c>
      <c r="E79" s="38">
        <v>343874</v>
      </c>
      <c r="F79" s="69">
        <v>0</v>
      </c>
      <c r="G79" s="38">
        <v>512044</v>
      </c>
      <c r="H79" s="69">
        <v>0</v>
      </c>
      <c r="I79" s="38">
        <v>512044</v>
      </c>
      <c r="J79" s="71">
        <v>0</v>
      </c>
      <c r="K79" s="38">
        <v>352503</v>
      </c>
      <c r="L79" s="38">
        <f t="shared" ref="L79:L84" si="19">SUM(J79:K79)</f>
        <v>352503</v>
      </c>
      <c r="Q79" s="75"/>
    </row>
    <row r="80" spans="1:17">
      <c r="A80" s="30"/>
      <c r="B80" s="115" t="s">
        <v>65</v>
      </c>
      <c r="C80" s="32" t="s">
        <v>20</v>
      </c>
      <c r="D80" s="71">
        <v>0</v>
      </c>
      <c r="E80" s="38">
        <v>3338</v>
      </c>
      <c r="F80" s="69">
        <v>0</v>
      </c>
      <c r="G80" s="33">
        <v>3000</v>
      </c>
      <c r="H80" s="69">
        <v>0</v>
      </c>
      <c r="I80" s="33">
        <v>3000</v>
      </c>
      <c r="J80" s="71">
        <v>0</v>
      </c>
      <c r="K80" s="33">
        <v>3000</v>
      </c>
      <c r="L80" s="38">
        <f t="shared" si="19"/>
        <v>3000</v>
      </c>
      <c r="Q80" s="75"/>
    </row>
    <row r="81" spans="1:17">
      <c r="A81" s="30"/>
      <c r="B81" s="115" t="s">
        <v>66</v>
      </c>
      <c r="C81" s="32" t="s">
        <v>22</v>
      </c>
      <c r="D81" s="71">
        <v>0</v>
      </c>
      <c r="E81" s="38">
        <v>2441</v>
      </c>
      <c r="F81" s="69">
        <v>0</v>
      </c>
      <c r="G81" s="33">
        <v>2236</v>
      </c>
      <c r="H81" s="69">
        <v>0</v>
      </c>
      <c r="I81" s="33">
        <v>2236</v>
      </c>
      <c r="J81" s="71">
        <v>0</v>
      </c>
      <c r="K81" s="33">
        <v>2236</v>
      </c>
      <c r="L81" s="38">
        <f t="shared" si="19"/>
        <v>2236</v>
      </c>
      <c r="Q81" s="75"/>
    </row>
    <row r="82" spans="1:17">
      <c r="A82" s="30"/>
      <c r="B82" s="115" t="s">
        <v>67</v>
      </c>
      <c r="C82" s="32" t="s">
        <v>24</v>
      </c>
      <c r="D82" s="71">
        <v>0</v>
      </c>
      <c r="E82" s="38">
        <v>3855</v>
      </c>
      <c r="F82" s="69">
        <v>0</v>
      </c>
      <c r="G82" s="33">
        <v>3780</v>
      </c>
      <c r="H82" s="69">
        <v>0</v>
      </c>
      <c r="I82" s="33">
        <v>3780</v>
      </c>
      <c r="J82" s="71">
        <v>0</v>
      </c>
      <c r="K82" s="33">
        <v>3780</v>
      </c>
      <c r="L82" s="38">
        <f t="shared" si="19"/>
        <v>3780</v>
      </c>
      <c r="Q82" s="75"/>
    </row>
    <row r="83" spans="1:17">
      <c r="A83" s="30"/>
      <c r="B83" s="115" t="s">
        <v>68</v>
      </c>
      <c r="C83" s="32" t="s">
        <v>26</v>
      </c>
      <c r="D83" s="71">
        <v>0</v>
      </c>
      <c r="E83" s="38">
        <v>6065</v>
      </c>
      <c r="F83" s="69">
        <v>0</v>
      </c>
      <c r="G83" s="33">
        <v>7000</v>
      </c>
      <c r="H83" s="69">
        <v>0</v>
      </c>
      <c r="I83" s="33">
        <v>7000</v>
      </c>
      <c r="J83" s="71">
        <v>0</v>
      </c>
      <c r="K83" s="33">
        <f>7000-300</f>
        <v>6700</v>
      </c>
      <c r="L83" s="38">
        <f t="shared" si="19"/>
        <v>6700</v>
      </c>
      <c r="Q83" s="75"/>
    </row>
    <row r="84" spans="1:17">
      <c r="A84" s="30"/>
      <c r="B84" s="115" t="s">
        <v>69</v>
      </c>
      <c r="C84" s="34" t="s">
        <v>33</v>
      </c>
      <c r="D84" s="71">
        <v>0</v>
      </c>
      <c r="E84" s="38">
        <v>3970</v>
      </c>
      <c r="F84" s="69">
        <v>0</v>
      </c>
      <c r="G84" s="37">
        <v>4000</v>
      </c>
      <c r="H84" s="69">
        <v>0</v>
      </c>
      <c r="I84" s="33">
        <v>4000</v>
      </c>
      <c r="J84" s="71">
        <v>0</v>
      </c>
      <c r="K84" s="37">
        <v>4000</v>
      </c>
      <c r="L84" s="39">
        <f t="shared" si="19"/>
        <v>4000</v>
      </c>
      <c r="Q84" s="75"/>
    </row>
    <row r="85" spans="1:17">
      <c r="A85" s="30" t="s">
        <v>6</v>
      </c>
      <c r="B85" s="35">
        <v>65</v>
      </c>
      <c r="C85" s="32" t="s">
        <v>165</v>
      </c>
      <c r="D85" s="70">
        <f t="shared" ref="D85:L85" si="20">SUM(D79:D84)</f>
        <v>0</v>
      </c>
      <c r="E85" s="43">
        <f t="shared" si="20"/>
        <v>363543</v>
      </c>
      <c r="F85" s="70">
        <f t="shared" si="20"/>
        <v>0</v>
      </c>
      <c r="G85" s="43">
        <f t="shared" si="20"/>
        <v>532060</v>
      </c>
      <c r="H85" s="70">
        <f t="shared" si="20"/>
        <v>0</v>
      </c>
      <c r="I85" s="43">
        <f t="shared" si="20"/>
        <v>532060</v>
      </c>
      <c r="J85" s="70">
        <f t="shared" si="20"/>
        <v>0</v>
      </c>
      <c r="K85" s="43">
        <f t="shared" ref="K85" si="21">SUM(K79:K84)</f>
        <v>372219</v>
      </c>
      <c r="L85" s="43">
        <f t="shared" si="20"/>
        <v>372219</v>
      </c>
      <c r="Q85" s="75"/>
    </row>
    <row r="86" spans="1:17">
      <c r="A86" s="30"/>
      <c r="B86" s="35"/>
      <c r="C86" s="32"/>
      <c r="D86" s="46"/>
      <c r="E86" s="47"/>
      <c r="F86" s="46"/>
      <c r="G86" s="47"/>
      <c r="H86" s="46"/>
      <c r="I86" s="47"/>
      <c r="J86" s="46"/>
      <c r="K86" s="47"/>
      <c r="L86" s="47"/>
      <c r="Q86" s="75"/>
    </row>
    <row r="87" spans="1:17">
      <c r="A87" s="30"/>
      <c r="B87" s="35">
        <v>66</v>
      </c>
      <c r="C87" s="32" t="s">
        <v>212</v>
      </c>
      <c r="D87" s="44"/>
      <c r="E87" s="38"/>
      <c r="F87" s="44"/>
      <c r="G87" s="38"/>
      <c r="H87" s="44"/>
      <c r="I87" s="38"/>
      <c r="J87" s="44"/>
      <c r="K87" s="38"/>
      <c r="L87" s="38"/>
      <c r="Q87" s="75"/>
    </row>
    <row r="88" spans="1:17">
      <c r="A88" s="30"/>
      <c r="B88" s="115" t="s">
        <v>71</v>
      </c>
      <c r="C88" s="32" t="s">
        <v>18</v>
      </c>
      <c r="D88" s="71">
        <v>0</v>
      </c>
      <c r="E88" s="54">
        <v>151897</v>
      </c>
      <c r="F88" s="69">
        <v>0</v>
      </c>
      <c r="G88" s="38">
        <v>191007</v>
      </c>
      <c r="H88" s="69">
        <v>0</v>
      </c>
      <c r="I88" s="54">
        <v>191007</v>
      </c>
      <c r="J88" s="71">
        <v>0</v>
      </c>
      <c r="K88" s="38">
        <v>242810</v>
      </c>
      <c r="L88" s="38">
        <f t="shared" ref="L88:L93" si="22">SUM(J88:K88)</f>
        <v>242810</v>
      </c>
      <c r="Q88" s="75"/>
    </row>
    <row r="89" spans="1:17">
      <c r="A89" s="30"/>
      <c r="B89" s="115" t="s">
        <v>72</v>
      </c>
      <c r="C89" s="32" t="s">
        <v>20</v>
      </c>
      <c r="D89" s="69">
        <v>0</v>
      </c>
      <c r="E89" s="54">
        <v>2250</v>
      </c>
      <c r="F89" s="69">
        <v>0</v>
      </c>
      <c r="G89" s="37">
        <v>2500</v>
      </c>
      <c r="H89" s="69">
        <v>0</v>
      </c>
      <c r="I89" s="54">
        <v>2500</v>
      </c>
      <c r="J89" s="69">
        <v>0</v>
      </c>
      <c r="K89" s="37">
        <v>2500</v>
      </c>
      <c r="L89" s="38">
        <f t="shared" si="22"/>
        <v>2500</v>
      </c>
      <c r="Q89" s="75"/>
    </row>
    <row r="90" spans="1:17">
      <c r="A90" s="30"/>
      <c r="B90" s="115" t="s">
        <v>73</v>
      </c>
      <c r="C90" s="32" t="s">
        <v>22</v>
      </c>
      <c r="D90" s="69">
        <v>0</v>
      </c>
      <c r="E90" s="54">
        <v>2160</v>
      </c>
      <c r="F90" s="69">
        <v>0</v>
      </c>
      <c r="G90" s="37">
        <v>2160</v>
      </c>
      <c r="H90" s="69">
        <v>0</v>
      </c>
      <c r="I90" s="54">
        <v>2160</v>
      </c>
      <c r="J90" s="69">
        <v>0</v>
      </c>
      <c r="K90" s="37">
        <v>2160</v>
      </c>
      <c r="L90" s="38">
        <f t="shared" si="22"/>
        <v>2160</v>
      </c>
      <c r="Q90" s="75"/>
    </row>
    <row r="91" spans="1:17">
      <c r="A91" s="30"/>
      <c r="B91" s="115" t="s">
        <v>172</v>
      </c>
      <c r="C91" s="32" t="s">
        <v>24</v>
      </c>
      <c r="D91" s="71">
        <v>0</v>
      </c>
      <c r="E91" s="54">
        <v>3482</v>
      </c>
      <c r="F91" s="69">
        <v>0</v>
      </c>
      <c r="G91" s="54">
        <v>6254</v>
      </c>
      <c r="H91" s="69">
        <v>0</v>
      </c>
      <c r="I91" s="54">
        <v>6254</v>
      </c>
      <c r="J91" s="71">
        <v>0</v>
      </c>
      <c r="K91" s="54">
        <v>6254</v>
      </c>
      <c r="L91" s="38">
        <f t="shared" si="22"/>
        <v>6254</v>
      </c>
      <c r="Q91" s="75"/>
    </row>
    <row r="92" spans="1:17">
      <c r="A92" s="30"/>
      <c r="B92" s="115" t="s">
        <v>173</v>
      </c>
      <c r="C92" s="32" t="s">
        <v>26</v>
      </c>
      <c r="D92" s="71">
        <v>0</v>
      </c>
      <c r="E92" s="54">
        <v>7525</v>
      </c>
      <c r="F92" s="69">
        <v>0</v>
      </c>
      <c r="G92" s="54">
        <v>4500</v>
      </c>
      <c r="H92" s="69">
        <v>0</v>
      </c>
      <c r="I92" s="54">
        <v>4500</v>
      </c>
      <c r="J92" s="71">
        <v>0</v>
      </c>
      <c r="K92" s="54">
        <v>4500</v>
      </c>
      <c r="L92" s="38">
        <f t="shared" si="22"/>
        <v>4500</v>
      </c>
      <c r="Q92" s="75"/>
    </row>
    <row r="93" spans="1:17">
      <c r="A93" s="30"/>
      <c r="B93" s="115" t="s">
        <v>74</v>
      </c>
      <c r="C93" s="34" t="s">
        <v>33</v>
      </c>
      <c r="D93" s="71">
        <v>0</v>
      </c>
      <c r="E93" s="54">
        <v>6500</v>
      </c>
      <c r="F93" s="69">
        <v>0</v>
      </c>
      <c r="G93" s="37">
        <v>6500</v>
      </c>
      <c r="H93" s="69">
        <v>0</v>
      </c>
      <c r="I93" s="54">
        <v>6500</v>
      </c>
      <c r="J93" s="71">
        <v>0</v>
      </c>
      <c r="K93" s="37">
        <v>6500</v>
      </c>
      <c r="L93" s="38">
        <f t="shared" si="22"/>
        <v>6500</v>
      </c>
      <c r="Q93" s="75"/>
    </row>
    <row r="94" spans="1:17">
      <c r="A94" s="30" t="s">
        <v>6</v>
      </c>
      <c r="B94" s="35">
        <v>66</v>
      </c>
      <c r="C94" s="32" t="s">
        <v>211</v>
      </c>
      <c r="D94" s="70">
        <f t="shared" ref="D94:L94" si="23">SUM(D88:D93)</f>
        <v>0</v>
      </c>
      <c r="E94" s="55">
        <f t="shared" si="23"/>
        <v>173814</v>
      </c>
      <c r="F94" s="70">
        <f t="shared" si="23"/>
        <v>0</v>
      </c>
      <c r="G94" s="43">
        <f t="shared" si="23"/>
        <v>212921</v>
      </c>
      <c r="H94" s="70">
        <f t="shared" si="23"/>
        <v>0</v>
      </c>
      <c r="I94" s="43">
        <f t="shared" si="23"/>
        <v>212921</v>
      </c>
      <c r="J94" s="70">
        <f t="shared" si="23"/>
        <v>0</v>
      </c>
      <c r="K94" s="43">
        <f t="shared" ref="K94" si="24">SUM(K88:K93)</f>
        <v>264724</v>
      </c>
      <c r="L94" s="43">
        <f t="shared" si="23"/>
        <v>264724</v>
      </c>
      <c r="Q94" s="75"/>
    </row>
    <row r="95" spans="1:17">
      <c r="A95" s="30"/>
      <c r="B95" s="35"/>
      <c r="C95" s="32"/>
      <c r="D95" s="38"/>
      <c r="E95" s="38"/>
      <c r="F95" s="38"/>
      <c r="G95" s="38"/>
      <c r="H95" s="38"/>
      <c r="I95" s="38"/>
      <c r="J95" s="38"/>
      <c r="K95" s="38"/>
      <c r="L95" s="38"/>
      <c r="Q95" s="75"/>
    </row>
    <row r="96" spans="1:17">
      <c r="A96" s="30"/>
      <c r="B96" s="35">
        <v>67</v>
      </c>
      <c r="C96" s="32" t="s">
        <v>226</v>
      </c>
      <c r="D96" s="38"/>
      <c r="E96" s="38"/>
      <c r="F96" s="38"/>
      <c r="G96" s="38"/>
      <c r="H96" s="38"/>
      <c r="I96" s="38"/>
      <c r="J96" s="38"/>
      <c r="K96" s="38"/>
      <c r="L96" s="38"/>
      <c r="Q96" s="75"/>
    </row>
    <row r="97" spans="1:27">
      <c r="A97" s="30"/>
      <c r="B97" s="115" t="s">
        <v>76</v>
      </c>
      <c r="C97" s="32" t="s">
        <v>18</v>
      </c>
      <c r="D97" s="69">
        <v>0</v>
      </c>
      <c r="E97" s="54">
        <v>126105</v>
      </c>
      <c r="F97" s="69">
        <v>0</v>
      </c>
      <c r="G97" s="38">
        <v>148050</v>
      </c>
      <c r="H97" s="69">
        <v>0</v>
      </c>
      <c r="I97" s="54">
        <v>148050</v>
      </c>
      <c r="J97" s="69">
        <v>0</v>
      </c>
      <c r="K97" s="38">
        <v>223124</v>
      </c>
      <c r="L97" s="38">
        <f t="shared" ref="L97:L104" si="25">SUM(J97:K97)</f>
        <v>223124</v>
      </c>
      <c r="Q97" s="75"/>
    </row>
    <row r="98" spans="1:27">
      <c r="A98" s="30"/>
      <c r="B98" s="115" t="s">
        <v>77</v>
      </c>
      <c r="C98" s="32" t="s">
        <v>20</v>
      </c>
      <c r="D98" s="69">
        <v>0</v>
      </c>
      <c r="E98" s="54">
        <v>2000</v>
      </c>
      <c r="F98" s="69">
        <v>0</v>
      </c>
      <c r="G98" s="38">
        <v>2000</v>
      </c>
      <c r="H98" s="69">
        <v>0</v>
      </c>
      <c r="I98" s="54">
        <v>2000</v>
      </c>
      <c r="J98" s="69">
        <v>0</v>
      </c>
      <c r="K98" s="38">
        <v>2000</v>
      </c>
      <c r="L98" s="38">
        <f t="shared" si="25"/>
        <v>2000</v>
      </c>
      <c r="Q98" s="75"/>
    </row>
    <row r="99" spans="1:27">
      <c r="A99" s="30"/>
      <c r="B99" s="115" t="s">
        <v>78</v>
      </c>
      <c r="C99" s="32" t="s">
        <v>22</v>
      </c>
      <c r="D99" s="69">
        <v>0</v>
      </c>
      <c r="E99" s="54">
        <v>3490</v>
      </c>
      <c r="F99" s="69">
        <v>0</v>
      </c>
      <c r="G99" s="38">
        <v>2700</v>
      </c>
      <c r="H99" s="69">
        <v>0</v>
      </c>
      <c r="I99" s="54">
        <v>2700</v>
      </c>
      <c r="J99" s="69">
        <v>0</v>
      </c>
      <c r="K99" s="38">
        <v>2700</v>
      </c>
      <c r="L99" s="38">
        <f t="shared" si="25"/>
        <v>2700</v>
      </c>
      <c r="Q99" s="75"/>
    </row>
    <row r="100" spans="1:27">
      <c r="A100" s="30"/>
      <c r="B100" s="115" t="s">
        <v>174</v>
      </c>
      <c r="C100" s="32" t="s">
        <v>24</v>
      </c>
      <c r="D100" s="69">
        <v>0</v>
      </c>
      <c r="E100" s="54">
        <v>9725</v>
      </c>
      <c r="F100" s="69">
        <v>0</v>
      </c>
      <c r="G100" s="38">
        <v>15000</v>
      </c>
      <c r="H100" s="69">
        <v>0</v>
      </c>
      <c r="I100" s="54">
        <v>15000</v>
      </c>
      <c r="J100" s="69">
        <v>0</v>
      </c>
      <c r="K100" s="38">
        <f>15000-2200</f>
        <v>12800</v>
      </c>
      <c r="L100" s="38">
        <f t="shared" si="25"/>
        <v>12800</v>
      </c>
      <c r="Q100" s="75"/>
    </row>
    <row r="101" spans="1:27" ht="13.5" customHeight="1">
      <c r="A101" s="40"/>
      <c r="B101" s="116" t="s">
        <v>175</v>
      </c>
      <c r="C101" s="45" t="s">
        <v>26</v>
      </c>
      <c r="D101" s="82">
        <v>0</v>
      </c>
      <c r="E101" s="63">
        <v>8706</v>
      </c>
      <c r="F101" s="82">
        <v>0</v>
      </c>
      <c r="G101" s="39">
        <v>7358</v>
      </c>
      <c r="H101" s="82">
        <v>0</v>
      </c>
      <c r="I101" s="63">
        <v>7358</v>
      </c>
      <c r="J101" s="82">
        <v>0</v>
      </c>
      <c r="K101" s="39">
        <v>7358</v>
      </c>
      <c r="L101" s="39">
        <f t="shared" si="25"/>
        <v>7358</v>
      </c>
      <c r="Q101" s="75"/>
    </row>
    <row r="102" spans="1:27" ht="13.5" customHeight="1">
      <c r="A102" s="30"/>
      <c r="B102" s="115"/>
      <c r="C102" s="32"/>
      <c r="D102" s="69"/>
      <c r="E102" s="54"/>
      <c r="F102" s="69"/>
      <c r="G102" s="38"/>
      <c r="H102" s="69"/>
      <c r="I102" s="54"/>
      <c r="J102" s="69"/>
      <c r="K102" s="38"/>
      <c r="L102" s="38"/>
      <c r="Q102" s="75"/>
    </row>
    <row r="103" spans="1:27" ht="13.5" customHeight="1">
      <c r="A103" s="30"/>
      <c r="B103" s="115" t="s">
        <v>197</v>
      </c>
      <c r="C103" s="32" t="s">
        <v>31</v>
      </c>
      <c r="D103" s="69">
        <v>0</v>
      </c>
      <c r="E103" s="54">
        <v>32608</v>
      </c>
      <c r="F103" s="69">
        <v>0</v>
      </c>
      <c r="G103" s="38">
        <v>30000</v>
      </c>
      <c r="H103" s="69">
        <v>0</v>
      </c>
      <c r="I103" s="54">
        <v>30000</v>
      </c>
      <c r="J103" s="69">
        <v>0</v>
      </c>
      <c r="K103" s="38">
        <v>500</v>
      </c>
      <c r="L103" s="38">
        <f t="shared" si="25"/>
        <v>500</v>
      </c>
      <c r="Q103" s="75"/>
      <c r="AA103" s="68"/>
    </row>
    <row r="104" spans="1:27" ht="13.5" customHeight="1">
      <c r="A104" s="30"/>
      <c r="B104" s="115" t="s">
        <v>80</v>
      </c>
      <c r="C104" s="34" t="s">
        <v>33</v>
      </c>
      <c r="D104" s="71">
        <v>0</v>
      </c>
      <c r="E104" s="54">
        <v>10121</v>
      </c>
      <c r="F104" s="69">
        <v>0</v>
      </c>
      <c r="G104" s="38">
        <v>10130</v>
      </c>
      <c r="H104" s="69">
        <v>0</v>
      </c>
      <c r="I104" s="54">
        <v>10130</v>
      </c>
      <c r="J104" s="71">
        <v>0</v>
      </c>
      <c r="K104" s="38">
        <f>10130-1000</f>
        <v>9130</v>
      </c>
      <c r="L104" s="38">
        <f t="shared" si="25"/>
        <v>9130</v>
      </c>
      <c r="Q104" s="75"/>
    </row>
    <row r="105" spans="1:27">
      <c r="A105" s="30" t="s">
        <v>6</v>
      </c>
      <c r="B105" s="35">
        <v>67</v>
      </c>
      <c r="C105" s="32" t="s">
        <v>226</v>
      </c>
      <c r="D105" s="70">
        <f t="shared" ref="D105:L105" si="26">SUM(D97:D104)</f>
        <v>0</v>
      </c>
      <c r="E105" s="55">
        <f t="shared" si="26"/>
        <v>192755</v>
      </c>
      <c r="F105" s="70">
        <f t="shared" si="26"/>
        <v>0</v>
      </c>
      <c r="G105" s="43">
        <f t="shared" si="26"/>
        <v>215238</v>
      </c>
      <c r="H105" s="70">
        <f t="shared" si="26"/>
        <v>0</v>
      </c>
      <c r="I105" s="55">
        <f t="shared" si="26"/>
        <v>215238</v>
      </c>
      <c r="J105" s="70">
        <f t="shared" si="26"/>
        <v>0</v>
      </c>
      <c r="K105" s="43">
        <f t="shared" ref="K105" si="27">SUM(K97:K104)</f>
        <v>257612</v>
      </c>
      <c r="L105" s="55">
        <f t="shared" si="26"/>
        <v>257612</v>
      </c>
      <c r="Q105" s="75"/>
    </row>
    <row r="106" spans="1:27" ht="13.5" customHeight="1">
      <c r="A106" s="30" t="s">
        <v>6</v>
      </c>
      <c r="B106" s="124">
        <v>0.104</v>
      </c>
      <c r="C106" s="41" t="s">
        <v>58</v>
      </c>
      <c r="D106" s="70">
        <f t="shared" ref="D106:I106" si="28">D85+D76+D94+D105</f>
        <v>0</v>
      </c>
      <c r="E106" s="43">
        <f t="shared" si="28"/>
        <v>1117016</v>
      </c>
      <c r="F106" s="70">
        <f t="shared" si="28"/>
        <v>0</v>
      </c>
      <c r="G106" s="43">
        <f t="shared" si="28"/>
        <v>1389874</v>
      </c>
      <c r="H106" s="70">
        <f t="shared" si="28"/>
        <v>0</v>
      </c>
      <c r="I106" s="43">
        <f t="shared" si="28"/>
        <v>1389874</v>
      </c>
      <c r="J106" s="70">
        <f>J85+J76+J94+J105</f>
        <v>0</v>
      </c>
      <c r="K106" s="43">
        <f t="shared" ref="K106" si="29">K85+K76+K94+K105</f>
        <v>1363800</v>
      </c>
      <c r="L106" s="43">
        <f>L85+L76+L94+L105</f>
        <v>1363800</v>
      </c>
      <c r="Q106" s="75"/>
    </row>
    <row r="107" spans="1:27" ht="13.5" customHeight="1">
      <c r="A107" s="30"/>
      <c r="B107" s="123"/>
      <c r="C107" s="41"/>
      <c r="D107" s="38"/>
      <c r="E107" s="38"/>
      <c r="F107" s="38"/>
      <c r="G107" s="38"/>
      <c r="H107" s="38"/>
      <c r="I107" s="38"/>
      <c r="J107" s="38"/>
      <c r="K107" s="38"/>
      <c r="L107" s="38"/>
      <c r="Q107" s="75"/>
    </row>
    <row r="108" spans="1:27" ht="13.5" customHeight="1">
      <c r="A108" s="30"/>
      <c r="B108" s="124">
        <v>0.108</v>
      </c>
      <c r="C108" s="41" t="s">
        <v>169</v>
      </c>
      <c r="D108" s="33"/>
      <c r="E108" s="33"/>
      <c r="F108" s="33"/>
      <c r="G108" s="33"/>
      <c r="H108" s="33"/>
      <c r="I108" s="33"/>
      <c r="J108" s="33"/>
      <c r="K108" s="33"/>
      <c r="L108" s="33"/>
      <c r="Q108" s="75"/>
    </row>
    <row r="109" spans="1:27" ht="13.5" customHeight="1">
      <c r="A109" s="30"/>
      <c r="B109" s="35">
        <v>66</v>
      </c>
      <c r="C109" s="32" t="s">
        <v>70</v>
      </c>
      <c r="D109" s="33"/>
      <c r="E109" s="33"/>
      <c r="F109" s="33"/>
      <c r="G109" s="33"/>
      <c r="H109" s="33"/>
      <c r="I109" s="33"/>
      <c r="J109" s="33"/>
      <c r="K109" s="33"/>
      <c r="L109" s="33"/>
      <c r="Q109" s="75"/>
    </row>
    <row r="110" spans="1:27" ht="13.5" customHeight="1">
      <c r="A110" s="30"/>
      <c r="B110" s="115" t="s">
        <v>71</v>
      </c>
      <c r="C110" s="32" t="s">
        <v>18</v>
      </c>
      <c r="D110" s="71">
        <v>0</v>
      </c>
      <c r="E110" s="8">
        <v>34894</v>
      </c>
      <c r="F110" s="71">
        <v>0</v>
      </c>
      <c r="G110" s="8">
        <v>36175</v>
      </c>
      <c r="H110" s="71">
        <v>0</v>
      </c>
      <c r="I110" s="8">
        <v>36175</v>
      </c>
      <c r="J110" s="71">
        <v>0</v>
      </c>
      <c r="K110" s="8">
        <v>37748</v>
      </c>
      <c r="L110" s="8">
        <f>SUM(J110:K110)</f>
        <v>37748</v>
      </c>
      <c r="Q110" s="75"/>
    </row>
    <row r="111" spans="1:27" ht="13.5" customHeight="1">
      <c r="A111" s="30"/>
      <c r="B111" s="115" t="s">
        <v>72</v>
      </c>
      <c r="C111" s="32" t="s">
        <v>20</v>
      </c>
      <c r="D111" s="71">
        <v>0</v>
      </c>
      <c r="E111" s="8">
        <v>293</v>
      </c>
      <c r="F111" s="71">
        <v>0</v>
      </c>
      <c r="G111" s="37">
        <v>292</v>
      </c>
      <c r="H111" s="71">
        <v>0</v>
      </c>
      <c r="I111" s="33">
        <v>292</v>
      </c>
      <c r="J111" s="71">
        <v>0</v>
      </c>
      <c r="K111" s="37">
        <v>292</v>
      </c>
      <c r="L111" s="8">
        <f>SUM(J111:K111)</f>
        <v>292</v>
      </c>
      <c r="Q111" s="75"/>
    </row>
    <row r="112" spans="1:27" ht="13.5" customHeight="1">
      <c r="A112" s="30"/>
      <c r="B112" s="115" t="s">
        <v>73</v>
      </c>
      <c r="C112" s="32" t="s">
        <v>22</v>
      </c>
      <c r="D112" s="71">
        <v>0</v>
      </c>
      <c r="E112" s="8">
        <v>606</v>
      </c>
      <c r="F112" s="71">
        <v>0</v>
      </c>
      <c r="G112" s="37">
        <v>605</v>
      </c>
      <c r="H112" s="71">
        <v>0</v>
      </c>
      <c r="I112" s="33">
        <v>605</v>
      </c>
      <c r="J112" s="71">
        <v>0</v>
      </c>
      <c r="K112" s="37">
        <v>605</v>
      </c>
      <c r="L112" s="8">
        <f>SUM(J112:K112)</f>
        <v>605</v>
      </c>
      <c r="Q112" s="75"/>
    </row>
    <row r="113" spans="1:17" ht="13.5" customHeight="1">
      <c r="A113" s="30"/>
      <c r="B113" s="115" t="s">
        <v>74</v>
      </c>
      <c r="C113" s="34" t="s">
        <v>33</v>
      </c>
      <c r="D113" s="71">
        <v>0</v>
      </c>
      <c r="E113" s="8">
        <v>1250</v>
      </c>
      <c r="F113" s="71">
        <v>0</v>
      </c>
      <c r="G113" s="37">
        <v>1112</v>
      </c>
      <c r="H113" s="71">
        <v>0</v>
      </c>
      <c r="I113" s="33">
        <v>1112</v>
      </c>
      <c r="J113" s="71">
        <v>0</v>
      </c>
      <c r="K113" s="37">
        <v>1112</v>
      </c>
      <c r="L113" s="8">
        <f>SUM(J113:K113)</f>
        <v>1112</v>
      </c>
      <c r="Q113" s="75"/>
    </row>
    <row r="114" spans="1:17" ht="13.5" customHeight="1">
      <c r="A114" s="30" t="s">
        <v>6</v>
      </c>
      <c r="B114" s="35">
        <v>66</v>
      </c>
      <c r="C114" s="32" t="s">
        <v>70</v>
      </c>
      <c r="D114" s="70">
        <f t="shared" ref="D114:L114" si="30">SUM(D110:D113)</f>
        <v>0</v>
      </c>
      <c r="E114" s="43">
        <f t="shared" si="30"/>
        <v>37043</v>
      </c>
      <c r="F114" s="70">
        <f t="shared" si="30"/>
        <v>0</v>
      </c>
      <c r="G114" s="43">
        <f t="shared" si="30"/>
        <v>38184</v>
      </c>
      <c r="H114" s="70">
        <f t="shared" si="30"/>
        <v>0</v>
      </c>
      <c r="I114" s="43">
        <f t="shared" si="30"/>
        <v>38184</v>
      </c>
      <c r="J114" s="70">
        <f t="shared" si="30"/>
        <v>0</v>
      </c>
      <c r="K114" s="43">
        <f t="shared" ref="K114" si="31">SUM(K110:K113)</f>
        <v>39757</v>
      </c>
      <c r="L114" s="43">
        <f t="shared" si="30"/>
        <v>39757</v>
      </c>
      <c r="Q114" s="75"/>
    </row>
    <row r="115" spans="1:17" ht="13.5" customHeight="1">
      <c r="A115" s="30"/>
      <c r="B115" s="35"/>
      <c r="C115" s="32"/>
      <c r="D115" s="38"/>
      <c r="E115" s="38"/>
      <c r="F115" s="38"/>
      <c r="G115" s="38"/>
      <c r="H115" s="38"/>
      <c r="I115" s="38"/>
      <c r="J115" s="38"/>
      <c r="K115" s="38"/>
      <c r="L115" s="38"/>
      <c r="Q115" s="75"/>
    </row>
    <row r="116" spans="1:17" ht="13.5" customHeight="1">
      <c r="A116" s="30"/>
      <c r="B116" s="35">
        <v>67</v>
      </c>
      <c r="C116" s="32" t="s">
        <v>75</v>
      </c>
      <c r="D116" s="33"/>
      <c r="E116" s="33"/>
      <c r="F116" s="33"/>
      <c r="G116" s="33"/>
      <c r="H116" s="33"/>
      <c r="I116" s="33"/>
      <c r="J116" s="33"/>
      <c r="K116" s="33"/>
      <c r="L116" s="33"/>
      <c r="Q116" s="75"/>
    </row>
    <row r="117" spans="1:17" ht="13.5" customHeight="1">
      <c r="A117" s="30"/>
      <c r="B117" s="115" t="s">
        <v>76</v>
      </c>
      <c r="C117" s="32" t="s">
        <v>18</v>
      </c>
      <c r="D117" s="71">
        <v>0</v>
      </c>
      <c r="E117" s="8">
        <v>166906</v>
      </c>
      <c r="F117" s="71">
        <v>0</v>
      </c>
      <c r="G117" s="8">
        <v>191600</v>
      </c>
      <c r="H117" s="71">
        <v>0</v>
      </c>
      <c r="I117" s="8">
        <v>191600</v>
      </c>
      <c r="J117" s="71">
        <v>0</v>
      </c>
      <c r="K117" s="8">
        <v>198288</v>
      </c>
      <c r="L117" s="8">
        <f>SUM(J117:K117)</f>
        <v>198288</v>
      </c>
      <c r="Q117" s="75"/>
    </row>
    <row r="118" spans="1:17" ht="13.5" customHeight="1">
      <c r="A118" s="30"/>
      <c r="B118" s="115" t="s">
        <v>77</v>
      </c>
      <c r="C118" s="32" t="s">
        <v>20</v>
      </c>
      <c r="D118" s="71">
        <v>0</v>
      </c>
      <c r="E118" s="8">
        <v>1093</v>
      </c>
      <c r="F118" s="71">
        <v>0</v>
      </c>
      <c r="G118" s="37">
        <v>1112</v>
      </c>
      <c r="H118" s="71">
        <v>0</v>
      </c>
      <c r="I118" s="33">
        <v>1112</v>
      </c>
      <c r="J118" s="71">
        <v>0</v>
      </c>
      <c r="K118" s="37">
        <v>1112</v>
      </c>
      <c r="L118" s="8">
        <f>SUM(J118:K118)</f>
        <v>1112</v>
      </c>
      <c r="Q118" s="75"/>
    </row>
    <row r="119" spans="1:17" ht="13.5" customHeight="1">
      <c r="A119" s="30"/>
      <c r="B119" s="115" t="s">
        <v>78</v>
      </c>
      <c r="C119" s="32" t="s">
        <v>22</v>
      </c>
      <c r="D119" s="69">
        <v>0</v>
      </c>
      <c r="E119" s="38">
        <v>1198</v>
      </c>
      <c r="F119" s="69">
        <v>0</v>
      </c>
      <c r="G119" s="37">
        <v>783</v>
      </c>
      <c r="H119" s="69">
        <v>0</v>
      </c>
      <c r="I119" s="37">
        <v>783</v>
      </c>
      <c r="J119" s="69">
        <v>0</v>
      </c>
      <c r="K119" s="37">
        <v>783</v>
      </c>
      <c r="L119" s="38">
        <f>SUM(J119:K119)</f>
        <v>783</v>
      </c>
      <c r="Q119" s="75"/>
    </row>
    <row r="120" spans="1:17" ht="13.5" customHeight="1">
      <c r="A120" s="30"/>
      <c r="B120" s="115" t="s">
        <v>79</v>
      </c>
      <c r="C120" s="32" t="s">
        <v>49</v>
      </c>
      <c r="D120" s="69">
        <v>0</v>
      </c>
      <c r="E120" s="38">
        <v>60</v>
      </c>
      <c r="F120" s="69">
        <v>0</v>
      </c>
      <c r="G120" s="37">
        <v>324</v>
      </c>
      <c r="H120" s="69">
        <v>0</v>
      </c>
      <c r="I120" s="37">
        <v>324</v>
      </c>
      <c r="J120" s="69">
        <v>0</v>
      </c>
      <c r="K120" s="37">
        <f>324-224</f>
        <v>100</v>
      </c>
      <c r="L120" s="38">
        <f>SUM(J120:K120)</f>
        <v>100</v>
      </c>
      <c r="Q120" s="75"/>
    </row>
    <row r="121" spans="1:17" ht="13.5" customHeight="1">
      <c r="A121" s="30"/>
      <c r="B121" s="115" t="s">
        <v>80</v>
      </c>
      <c r="C121" s="34" t="s">
        <v>33</v>
      </c>
      <c r="D121" s="69">
        <v>0</v>
      </c>
      <c r="E121" s="38">
        <v>3389</v>
      </c>
      <c r="F121" s="69">
        <v>0</v>
      </c>
      <c r="G121" s="37">
        <v>3240</v>
      </c>
      <c r="H121" s="69">
        <v>0</v>
      </c>
      <c r="I121" s="37">
        <v>3240</v>
      </c>
      <c r="J121" s="69">
        <v>0</v>
      </c>
      <c r="K121" s="37">
        <v>3240</v>
      </c>
      <c r="L121" s="38">
        <f>SUM(J121:K121)</f>
        <v>3240</v>
      </c>
      <c r="Q121" s="75"/>
    </row>
    <row r="122" spans="1:17" ht="13.5" customHeight="1">
      <c r="A122" s="30" t="s">
        <v>6</v>
      </c>
      <c r="B122" s="35">
        <v>67</v>
      </c>
      <c r="C122" s="32" t="s">
        <v>75</v>
      </c>
      <c r="D122" s="70">
        <f t="shared" ref="D122:L122" si="32">SUM(D117:D121)</f>
        <v>0</v>
      </c>
      <c r="E122" s="43">
        <f t="shared" si="32"/>
        <v>172646</v>
      </c>
      <c r="F122" s="70">
        <f t="shared" si="32"/>
        <v>0</v>
      </c>
      <c r="G122" s="43">
        <f t="shared" si="32"/>
        <v>197059</v>
      </c>
      <c r="H122" s="70">
        <f t="shared" si="32"/>
        <v>0</v>
      </c>
      <c r="I122" s="43">
        <f t="shared" si="32"/>
        <v>197059</v>
      </c>
      <c r="J122" s="70">
        <f t="shared" si="32"/>
        <v>0</v>
      </c>
      <c r="K122" s="43">
        <f t="shared" ref="K122" si="33">SUM(K117:K121)</f>
        <v>203523</v>
      </c>
      <c r="L122" s="43">
        <f t="shared" si="32"/>
        <v>203523</v>
      </c>
      <c r="Q122" s="75"/>
    </row>
    <row r="123" spans="1:17" ht="13.5" customHeight="1">
      <c r="A123" s="30" t="s">
        <v>6</v>
      </c>
      <c r="B123" s="124">
        <v>0.108</v>
      </c>
      <c r="C123" s="41" t="s">
        <v>169</v>
      </c>
      <c r="D123" s="82">
        <f t="shared" ref="D123:L123" si="34">D122+D114</f>
        <v>0</v>
      </c>
      <c r="E123" s="39">
        <f t="shared" si="34"/>
        <v>209689</v>
      </c>
      <c r="F123" s="82">
        <f t="shared" si="34"/>
        <v>0</v>
      </c>
      <c r="G123" s="39">
        <f t="shared" si="34"/>
        <v>235243</v>
      </c>
      <c r="H123" s="82">
        <f t="shared" si="34"/>
        <v>0</v>
      </c>
      <c r="I123" s="39">
        <f t="shared" si="34"/>
        <v>235243</v>
      </c>
      <c r="J123" s="82">
        <f t="shared" si="34"/>
        <v>0</v>
      </c>
      <c r="K123" s="39">
        <f t="shared" ref="K123" si="35">K122+K114</f>
        <v>243280</v>
      </c>
      <c r="L123" s="39">
        <f t="shared" si="34"/>
        <v>243280</v>
      </c>
      <c r="Q123" s="75"/>
    </row>
    <row r="124" spans="1:17" ht="13.5" customHeight="1">
      <c r="A124" s="30"/>
      <c r="B124" s="123"/>
      <c r="C124" s="41"/>
      <c r="D124" s="38"/>
      <c r="E124" s="38"/>
      <c r="F124" s="38"/>
      <c r="G124" s="38"/>
      <c r="H124" s="38"/>
      <c r="I124" s="38"/>
      <c r="J124" s="38"/>
      <c r="K124" s="38"/>
      <c r="L124" s="38"/>
      <c r="Q124" s="75"/>
    </row>
    <row r="125" spans="1:17" ht="13.5" customHeight="1">
      <c r="A125" s="30"/>
      <c r="B125" s="124">
        <v>0.109</v>
      </c>
      <c r="C125" s="41" t="s">
        <v>81</v>
      </c>
      <c r="D125" s="37"/>
      <c r="E125" s="37"/>
      <c r="F125" s="37"/>
      <c r="G125" s="37"/>
      <c r="H125" s="37"/>
      <c r="I125" s="37"/>
      <c r="J125" s="37"/>
      <c r="K125" s="37"/>
      <c r="L125" s="37"/>
      <c r="Q125" s="75"/>
    </row>
    <row r="126" spans="1:17" ht="13.35" customHeight="1">
      <c r="A126" s="30"/>
      <c r="B126" s="126">
        <v>0.45</v>
      </c>
      <c r="C126" s="32" t="s">
        <v>86</v>
      </c>
      <c r="D126" s="33"/>
      <c r="E126" s="33"/>
      <c r="F126" s="33"/>
      <c r="G126" s="33"/>
      <c r="H126" s="33"/>
      <c r="I126" s="33"/>
      <c r="J126" s="33"/>
      <c r="K126" s="33"/>
      <c r="L126" s="33"/>
      <c r="Q126" s="75"/>
    </row>
    <row r="127" spans="1:17" ht="13.35" customHeight="1">
      <c r="A127" s="30"/>
      <c r="B127" s="115" t="s">
        <v>87</v>
      </c>
      <c r="C127" s="32" t="s">
        <v>18</v>
      </c>
      <c r="D127" s="69">
        <v>0</v>
      </c>
      <c r="E127" s="37">
        <v>186695</v>
      </c>
      <c r="F127" s="69">
        <v>0</v>
      </c>
      <c r="G127" s="38">
        <v>193081</v>
      </c>
      <c r="H127" s="69">
        <v>0</v>
      </c>
      <c r="I127" s="38">
        <v>193081</v>
      </c>
      <c r="J127" s="69">
        <v>0</v>
      </c>
      <c r="K127" s="38">
        <v>218851</v>
      </c>
      <c r="L127" s="38">
        <f t="shared" ref="L127:L132" si="36">SUM(J127:K127)</f>
        <v>218851</v>
      </c>
      <c r="Q127" s="75"/>
    </row>
    <row r="128" spans="1:17" ht="13.35" customHeight="1">
      <c r="A128" s="30"/>
      <c r="B128" s="115" t="s">
        <v>88</v>
      </c>
      <c r="C128" s="32" t="s">
        <v>20</v>
      </c>
      <c r="D128" s="69">
        <v>0</v>
      </c>
      <c r="E128" s="37">
        <v>1759</v>
      </c>
      <c r="F128" s="69">
        <v>0</v>
      </c>
      <c r="G128" s="37">
        <v>1600</v>
      </c>
      <c r="H128" s="69">
        <v>0</v>
      </c>
      <c r="I128" s="37">
        <v>1600</v>
      </c>
      <c r="J128" s="69">
        <v>0</v>
      </c>
      <c r="K128" s="37">
        <v>1600</v>
      </c>
      <c r="L128" s="38">
        <f t="shared" si="36"/>
        <v>1600</v>
      </c>
      <c r="Q128" s="75"/>
    </row>
    <row r="129" spans="1:17" ht="13.35" customHeight="1">
      <c r="A129" s="30"/>
      <c r="B129" s="115" t="s">
        <v>89</v>
      </c>
      <c r="C129" s="32" t="s">
        <v>22</v>
      </c>
      <c r="D129" s="69">
        <v>0</v>
      </c>
      <c r="E129" s="37">
        <v>1386</v>
      </c>
      <c r="F129" s="69">
        <v>0</v>
      </c>
      <c r="G129" s="37">
        <v>1400</v>
      </c>
      <c r="H129" s="69">
        <v>0</v>
      </c>
      <c r="I129" s="37">
        <v>1400</v>
      </c>
      <c r="J129" s="69">
        <v>0</v>
      </c>
      <c r="K129" s="37">
        <v>1400</v>
      </c>
      <c r="L129" s="38">
        <f t="shared" si="36"/>
        <v>1400</v>
      </c>
      <c r="Q129" s="75"/>
    </row>
    <row r="130" spans="1:17" ht="13.35" customHeight="1">
      <c r="A130" s="30"/>
      <c r="B130" s="115" t="s">
        <v>90</v>
      </c>
      <c r="C130" s="32" t="s">
        <v>49</v>
      </c>
      <c r="D130" s="71">
        <v>0</v>
      </c>
      <c r="E130" s="33">
        <v>744</v>
      </c>
      <c r="F130" s="71">
        <v>0</v>
      </c>
      <c r="G130" s="33">
        <v>972</v>
      </c>
      <c r="H130" s="71">
        <v>0</v>
      </c>
      <c r="I130" s="33">
        <v>972</v>
      </c>
      <c r="J130" s="71">
        <v>0</v>
      </c>
      <c r="K130" s="33">
        <v>972</v>
      </c>
      <c r="L130" s="8">
        <f t="shared" si="36"/>
        <v>972</v>
      </c>
      <c r="Q130" s="75"/>
    </row>
    <row r="131" spans="1:17" ht="13.35" customHeight="1">
      <c r="A131" s="30"/>
      <c r="B131" s="115" t="s">
        <v>91</v>
      </c>
      <c r="C131" s="34" t="s">
        <v>29</v>
      </c>
      <c r="D131" s="69">
        <v>0</v>
      </c>
      <c r="E131" s="37">
        <v>180</v>
      </c>
      <c r="F131" s="69">
        <v>0</v>
      </c>
      <c r="G131" s="37">
        <v>250</v>
      </c>
      <c r="H131" s="69">
        <v>0</v>
      </c>
      <c r="I131" s="37">
        <v>250</v>
      </c>
      <c r="J131" s="69">
        <v>0</v>
      </c>
      <c r="K131" s="37">
        <v>250</v>
      </c>
      <c r="L131" s="38">
        <f t="shared" si="36"/>
        <v>250</v>
      </c>
      <c r="Q131" s="75"/>
    </row>
    <row r="132" spans="1:17" ht="13.35" customHeight="1">
      <c r="A132" s="30"/>
      <c r="B132" s="115" t="s">
        <v>92</v>
      </c>
      <c r="C132" s="32" t="s">
        <v>33</v>
      </c>
      <c r="D132" s="69">
        <v>0</v>
      </c>
      <c r="E132" s="38">
        <v>2791</v>
      </c>
      <c r="F132" s="69">
        <v>0</v>
      </c>
      <c r="G132" s="37">
        <v>2700</v>
      </c>
      <c r="H132" s="69">
        <v>0</v>
      </c>
      <c r="I132" s="37">
        <v>2700</v>
      </c>
      <c r="J132" s="69">
        <v>0</v>
      </c>
      <c r="K132" s="37">
        <v>2700</v>
      </c>
      <c r="L132" s="38">
        <f t="shared" si="36"/>
        <v>2700</v>
      </c>
      <c r="Q132" s="75"/>
    </row>
    <row r="133" spans="1:17" ht="13.35" customHeight="1">
      <c r="A133" s="40" t="s">
        <v>6</v>
      </c>
      <c r="B133" s="163">
        <v>0.45</v>
      </c>
      <c r="C133" s="45" t="s">
        <v>86</v>
      </c>
      <c r="D133" s="70">
        <f t="shared" ref="D133:L133" si="37">SUM(D127:D132)</f>
        <v>0</v>
      </c>
      <c r="E133" s="43">
        <f t="shared" si="37"/>
        <v>193555</v>
      </c>
      <c r="F133" s="70">
        <f t="shared" si="37"/>
        <v>0</v>
      </c>
      <c r="G133" s="43">
        <f t="shared" si="37"/>
        <v>200003</v>
      </c>
      <c r="H133" s="70">
        <f t="shared" si="37"/>
        <v>0</v>
      </c>
      <c r="I133" s="43">
        <f t="shared" si="37"/>
        <v>200003</v>
      </c>
      <c r="J133" s="70">
        <f t="shared" si="37"/>
        <v>0</v>
      </c>
      <c r="K133" s="43">
        <f t="shared" ref="K133" si="38">SUM(K127:K132)</f>
        <v>225773</v>
      </c>
      <c r="L133" s="43">
        <f t="shared" si="37"/>
        <v>225773</v>
      </c>
      <c r="Q133" s="75"/>
    </row>
    <row r="134" spans="1:17" ht="3" customHeight="1">
      <c r="A134" s="30"/>
      <c r="B134" s="35"/>
      <c r="C134" s="32"/>
      <c r="D134" s="38"/>
      <c r="E134" s="38"/>
      <c r="F134" s="38"/>
      <c r="G134" s="38"/>
      <c r="H134" s="38"/>
      <c r="I134" s="38"/>
      <c r="J134" s="38"/>
      <c r="K134" s="38"/>
      <c r="L134" s="38"/>
      <c r="Q134" s="75"/>
    </row>
    <row r="135" spans="1:17">
      <c r="A135" s="30"/>
      <c r="B135" s="126">
        <v>0.46</v>
      </c>
      <c r="C135" s="32" t="s">
        <v>93</v>
      </c>
      <c r="D135" s="33"/>
      <c r="E135" s="33"/>
      <c r="F135" s="33"/>
      <c r="G135" s="33"/>
      <c r="H135" s="33"/>
      <c r="I135" s="33"/>
      <c r="J135" s="33"/>
      <c r="K135" s="33"/>
      <c r="L135" s="33"/>
      <c r="Q135" s="75"/>
    </row>
    <row r="136" spans="1:17">
      <c r="A136" s="30"/>
      <c r="B136" s="115" t="s">
        <v>94</v>
      </c>
      <c r="C136" s="32" t="s">
        <v>18</v>
      </c>
      <c r="D136" s="71">
        <v>0</v>
      </c>
      <c r="E136" s="8">
        <v>93001</v>
      </c>
      <c r="F136" s="71">
        <v>0</v>
      </c>
      <c r="G136" s="8">
        <v>91800</v>
      </c>
      <c r="H136" s="71">
        <v>0</v>
      </c>
      <c r="I136" s="8">
        <v>91800</v>
      </c>
      <c r="J136" s="71">
        <v>0</v>
      </c>
      <c r="K136" s="8">
        <v>106473</v>
      </c>
      <c r="L136" s="8">
        <f>SUM(J136:K136)</f>
        <v>106473</v>
      </c>
      <c r="Q136" s="75"/>
    </row>
    <row r="137" spans="1:17">
      <c r="A137" s="30"/>
      <c r="B137" s="115" t="s">
        <v>95</v>
      </c>
      <c r="C137" s="32" t="s">
        <v>20</v>
      </c>
      <c r="D137" s="71">
        <v>0</v>
      </c>
      <c r="E137" s="8">
        <v>1087</v>
      </c>
      <c r="F137" s="71">
        <v>0</v>
      </c>
      <c r="G137" s="37">
        <v>1021</v>
      </c>
      <c r="H137" s="71">
        <v>0</v>
      </c>
      <c r="I137" s="33">
        <v>1021</v>
      </c>
      <c r="J137" s="71">
        <v>0</v>
      </c>
      <c r="K137" s="37">
        <v>1021</v>
      </c>
      <c r="L137" s="8">
        <f>SUM(J137:K137)</f>
        <v>1021</v>
      </c>
      <c r="Q137" s="75"/>
    </row>
    <row r="138" spans="1:17">
      <c r="A138" s="30"/>
      <c r="B138" s="115" t="s">
        <v>96</v>
      </c>
      <c r="C138" s="32" t="s">
        <v>22</v>
      </c>
      <c r="D138" s="71">
        <v>0</v>
      </c>
      <c r="E138" s="38">
        <v>2429</v>
      </c>
      <c r="F138" s="69">
        <v>0</v>
      </c>
      <c r="G138" s="37">
        <v>2400</v>
      </c>
      <c r="H138" s="69">
        <v>0</v>
      </c>
      <c r="I138" s="33">
        <v>2400</v>
      </c>
      <c r="J138" s="71">
        <v>0</v>
      </c>
      <c r="K138" s="37">
        <v>2400</v>
      </c>
      <c r="L138" s="38">
        <f>SUM(J138:K138)</f>
        <v>2400</v>
      </c>
      <c r="Q138" s="75"/>
    </row>
    <row r="139" spans="1:17">
      <c r="A139" s="30"/>
      <c r="B139" s="115" t="s">
        <v>97</v>
      </c>
      <c r="C139" s="32" t="s">
        <v>49</v>
      </c>
      <c r="D139" s="71">
        <v>0</v>
      </c>
      <c r="E139" s="8">
        <v>469</v>
      </c>
      <c r="F139" s="71">
        <v>0</v>
      </c>
      <c r="G139" s="33">
        <v>270</v>
      </c>
      <c r="H139" s="71">
        <v>0</v>
      </c>
      <c r="I139" s="33">
        <v>270</v>
      </c>
      <c r="J139" s="71">
        <v>0</v>
      </c>
      <c r="K139" s="33">
        <v>270</v>
      </c>
      <c r="L139" s="8">
        <f>SUM(J139:K139)</f>
        <v>270</v>
      </c>
      <c r="Q139" s="75"/>
    </row>
    <row r="140" spans="1:17">
      <c r="A140" s="30"/>
      <c r="B140" s="115" t="s">
        <v>98</v>
      </c>
      <c r="C140" s="34" t="s">
        <v>29</v>
      </c>
      <c r="D140" s="71">
        <v>0</v>
      </c>
      <c r="E140" s="8">
        <v>120</v>
      </c>
      <c r="F140" s="71">
        <v>0</v>
      </c>
      <c r="G140" s="37">
        <v>120</v>
      </c>
      <c r="H140" s="71">
        <v>0</v>
      </c>
      <c r="I140" s="33">
        <v>120</v>
      </c>
      <c r="J140" s="71">
        <v>0</v>
      </c>
      <c r="K140" s="37">
        <v>120</v>
      </c>
      <c r="L140" s="8">
        <f>SUM(J140:K140)</f>
        <v>120</v>
      </c>
      <c r="Q140" s="75"/>
    </row>
    <row r="141" spans="1:17">
      <c r="A141" s="30" t="s">
        <v>6</v>
      </c>
      <c r="B141" s="126">
        <v>0.46</v>
      </c>
      <c r="C141" s="32" t="s">
        <v>93</v>
      </c>
      <c r="D141" s="70">
        <f t="shared" ref="D141:L141" si="39">SUM(D136:D140)</f>
        <v>0</v>
      </c>
      <c r="E141" s="43">
        <f t="shared" si="39"/>
        <v>97106</v>
      </c>
      <c r="F141" s="70">
        <f t="shared" si="39"/>
        <v>0</v>
      </c>
      <c r="G141" s="43">
        <f t="shared" si="39"/>
        <v>95611</v>
      </c>
      <c r="H141" s="70">
        <f t="shared" si="39"/>
        <v>0</v>
      </c>
      <c r="I141" s="43">
        <f t="shared" si="39"/>
        <v>95611</v>
      </c>
      <c r="J141" s="70">
        <f t="shared" si="39"/>
        <v>0</v>
      </c>
      <c r="K141" s="43">
        <f t="shared" ref="K141" si="40">SUM(K136:K140)</f>
        <v>110284</v>
      </c>
      <c r="L141" s="43">
        <f t="shared" si="39"/>
        <v>110284</v>
      </c>
      <c r="Q141" s="75"/>
    </row>
    <row r="142" spans="1:17" ht="9.9499999999999993" customHeight="1">
      <c r="A142" s="30"/>
      <c r="B142" s="35"/>
      <c r="C142" s="32"/>
      <c r="D142" s="38"/>
      <c r="E142" s="38"/>
      <c r="F142" s="38"/>
      <c r="G142" s="38"/>
      <c r="H142" s="38"/>
      <c r="I142" s="38"/>
      <c r="J142" s="38"/>
      <c r="K142" s="38"/>
      <c r="L142" s="38"/>
      <c r="Q142" s="75"/>
    </row>
    <row r="143" spans="1:17">
      <c r="A143" s="30"/>
      <c r="B143" s="126">
        <v>0.47</v>
      </c>
      <c r="C143" s="32" t="s">
        <v>99</v>
      </c>
      <c r="D143" s="33"/>
      <c r="E143" s="33"/>
      <c r="F143" s="33"/>
      <c r="G143" s="33"/>
      <c r="H143" s="33"/>
      <c r="I143" s="33"/>
      <c r="J143" s="33"/>
      <c r="K143" s="33"/>
      <c r="L143" s="33"/>
      <c r="Q143" s="75"/>
    </row>
    <row r="144" spans="1:17">
      <c r="A144" s="30"/>
      <c r="B144" s="115" t="s">
        <v>100</v>
      </c>
      <c r="C144" s="32" t="s">
        <v>18</v>
      </c>
      <c r="D144" s="71">
        <v>0</v>
      </c>
      <c r="E144" s="8">
        <v>39992</v>
      </c>
      <c r="F144" s="71">
        <v>0</v>
      </c>
      <c r="G144" s="8">
        <v>37669</v>
      </c>
      <c r="H144" s="71">
        <v>0</v>
      </c>
      <c r="I144" s="8">
        <v>37669</v>
      </c>
      <c r="J144" s="71">
        <v>0</v>
      </c>
      <c r="K144" s="8">
        <v>50005</v>
      </c>
      <c r="L144" s="8">
        <f>SUM(J144:K144)</f>
        <v>50005</v>
      </c>
      <c r="Q144" s="75"/>
    </row>
    <row r="145" spans="1:17">
      <c r="A145" s="30"/>
      <c r="B145" s="115" t="s">
        <v>101</v>
      </c>
      <c r="C145" s="32" t="s">
        <v>20</v>
      </c>
      <c r="D145" s="69">
        <v>0</v>
      </c>
      <c r="E145" s="38">
        <v>842</v>
      </c>
      <c r="F145" s="69">
        <v>0</v>
      </c>
      <c r="G145" s="37">
        <v>778</v>
      </c>
      <c r="H145" s="69">
        <v>0</v>
      </c>
      <c r="I145" s="37">
        <v>778</v>
      </c>
      <c r="J145" s="69">
        <v>0</v>
      </c>
      <c r="K145" s="37">
        <v>778</v>
      </c>
      <c r="L145" s="38">
        <f>SUM(J145:K145)</f>
        <v>778</v>
      </c>
      <c r="Q145" s="75"/>
    </row>
    <row r="146" spans="1:17">
      <c r="A146" s="30"/>
      <c r="B146" s="115" t="s">
        <v>102</v>
      </c>
      <c r="C146" s="32" t="s">
        <v>22</v>
      </c>
      <c r="D146" s="69">
        <v>0</v>
      </c>
      <c r="E146" s="38">
        <v>1742</v>
      </c>
      <c r="F146" s="69">
        <v>0</v>
      </c>
      <c r="G146" s="37">
        <v>1700</v>
      </c>
      <c r="H146" s="69">
        <v>0</v>
      </c>
      <c r="I146" s="37">
        <v>1700</v>
      </c>
      <c r="J146" s="69">
        <v>0</v>
      </c>
      <c r="K146" s="37">
        <v>1700</v>
      </c>
      <c r="L146" s="38">
        <f>SUM(J146:K146)</f>
        <v>1700</v>
      </c>
      <c r="Q146" s="75"/>
    </row>
    <row r="147" spans="1:17">
      <c r="A147" s="30"/>
      <c r="B147" s="115" t="s">
        <v>103</v>
      </c>
      <c r="C147" s="32" t="s">
        <v>49</v>
      </c>
      <c r="D147" s="69">
        <v>0</v>
      </c>
      <c r="E147" s="54">
        <v>43</v>
      </c>
      <c r="F147" s="69">
        <v>0</v>
      </c>
      <c r="G147" s="37">
        <v>43</v>
      </c>
      <c r="H147" s="69">
        <v>0</v>
      </c>
      <c r="I147" s="37">
        <v>43</v>
      </c>
      <c r="J147" s="69">
        <v>0</v>
      </c>
      <c r="K147" s="37">
        <v>43</v>
      </c>
      <c r="L147" s="38">
        <f>SUM(J147:K147)</f>
        <v>43</v>
      </c>
      <c r="Q147" s="75"/>
    </row>
    <row r="148" spans="1:17">
      <c r="A148" s="30"/>
      <c r="B148" s="115" t="s">
        <v>104</v>
      </c>
      <c r="C148" s="34" t="s">
        <v>29</v>
      </c>
      <c r="D148" s="71">
        <v>0</v>
      </c>
      <c r="E148" s="8">
        <v>90</v>
      </c>
      <c r="F148" s="83">
        <v>0</v>
      </c>
      <c r="G148" s="37">
        <v>90</v>
      </c>
      <c r="H148" s="83">
        <v>0</v>
      </c>
      <c r="I148" s="33">
        <v>90</v>
      </c>
      <c r="J148" s="71">
        <v>0</v>
      </c>
      <c r="K148" s="37">
        <v>90</v>
      </c>
      <c r="L148" s="8">
        <f>SUM(J148:K148)</f>
        <v>90</v>
      </c>
      <c r="Q148" s="75"/>
    </row>
    <row r="149" spans="1:17">
      <c r="A149" s="30" t="s">
        <v>6</v>
      </c>
      <c r="B149" s="126">
        <v>0.47</v>
      </c>
      <c r="C149" s="32" t="s">
        <v>99</v>
      </c>
      <c r="D149" s="70">
        <f t="shared" ref="D149:L149" si="41">SUM(D144:D148)</f>
        <v>0</v>
      </c>
      <c r="E149" s="43">
        <f t="shared" si="41"/>
        <v>42709</v>
      </c>
      <c r="F149" s="70">
        <f t="shared" si="41"/>
        <v>0</v>
      </c>
      <c r="G149" s="43">
        <f t="shared" si="41"/>
        <v>40280</v>
      </c>
      <c r="H149" s="70">
        <f t="shared" si="41"/>
        <v>0</v>
      </c>
      <c r="I149" s="43">
        <f t="shared" si="41"/>
        <v>40280</v>
      </c>
      <c r="J149" s="70">
        <f t="shared" si="41"/>
        <v>0</v>
      </c>
      <c r="K149" s="43">
        <f t="shared" ref="K149" si="42">SUM(K144:K148)</f>
        <v>52616</v>
      </c>
      <c r="L149" s="43">
        <f t="shared" si="41"/>
        <v>52616</v>
      </c>
      <c r="Q149" s="75"/>
    </row>
    <row r="150" spans="1:17" ht="9.9499999999999993" customHeight="1">
      <c r="A150" s="30"/>
      <c r="B150" s="35"/>
      <c r="C150" s="32"/>
      <c r="D150" s="38"/>
      <c r="E150" s="38"/>
      <c r="F150" s="38"/>
      <c r="G150" s="38"/>
      <c r="H150" s="38"/>
      <c r="I150" s="38"/>
      <c r="J150" s="38"/>
      <c r="K150" s="38"/>
      <c r="L150" s="38"/>
      <c r="Q150" s="75"/>
    </row>
    <row r="151" spans="1:17">
      <c r="A151" s="30"/>
      <c r="B151" s="126">
        <v>0.48</v>
      </c>
      <c r="C151" s="32" t="s">
        <v>105</v>
      </c>
      <c r="D151" s="33"/>
      <c r="E151" s="33"/>
      <c r="F151" s="33"/>
      <c r="G151" s="33"/>
      <c r="H151" s="33"/>
      <c r="I151" s="33"/>
      <c r="J151" s="33"/>
      <c r="K151" s="33"/>
      <c r="L151" s="33"/>
      <c r="Q151" s="75"/>
    </row>
    <row r="152" spans="1:17">
      <c r="A152" s="30"/>
      <c r="B152" s="115" t="s">
        <v>106</v>
      </c>
      <c r="C152" s="32" t="s">
        <v>18</v>
      </c>
      <c r="D152" s="71">
        <v>0</v>
      </c>
      <c r="E152" s="38">
        <v>127050</v>
      </c>
      <c r="F152" s="69">
        <v>0</v>
      </c>
      <c r="G152" s="38">
        <v>146629</v>
      </c>
      <c r="H152" s="69">
        <v>0</v>
      </c>
      <c r="I152" s="38">
        <v>146629</v>
      </c>
      <c r="J152" s="71">
        <v>0</v>
      </c>
      <c r="K152" s="38">
        <v>158465</v>
      </c>
      <c r="L152" s="38">
        <f>SUM(J152:K152)</f>
        <v>158465</v>
      </c>
      <c r="Q152" s="75"/>
    </row>
    <row r="153" spans="1:17">
      <c r="A153" s="30"/>
      <c r="B153" s="115" t="s">
        <v>107</v>
      </c>
      <c r="C153" s="32" t="s">
        <v>20</v>
      </c>
      <c r="D153" s="71">
        <v>0</v>
      </c>
      <c r="E153" s="38">
        <v>1266</v>
      </c>
      <c r="F153" s="69">
        <v>0</v>
      </c>
      <c r="G153" s="37">
        <v>1166</v>
      </c>
      <c r="H153" s="69">
        <v>0</v>
      </c>
      <c r="I153" s="37">
        <v>1166</v>
      </c>
      <c r="J153" s="71">
        <v>0</v>
      </c>
      <c r="K153" s="37">
        <v>1166</v>
      </c>
      <c r="L153" s="38">
        <f>SUM(J153:K153)</f>
        <v>1166</v>
      </c>
      <c r="Q153" s="75"/>
    </row>
    <row r="154" spans="1:17">
      <c r="A154" s="30"/>
      <c r="B154" s="115" t="s">
        <v>108</v>
      </c>
      <c r="C154" s="32" t="s">
        <v>22</v>
      </c>
      <c r="D154" s="69">
        <v>0</v>
      </c>
      <c r="E154" s="38">
        <v>3475</v>
      </c>
      <c r="F154" s="69">
        <v>0</v>
      </c>
      <c r="G154" s="37">
        <v>3200</v>
      </c>
      <c r="H154" s="69">
        <v>0</v>
      </c>
      <c r="I154" s="37">
        <v>3200</v>
      </c>
      <c r="J154" s="69">
        <v>0</v>
      </c>
      <c r="K154" s="37">
        <v>3200</v>
      </c>
      <c r="L154" s="38">
        <f>SUM(J154:K154)</f>
        <v>3200</v>
      </c>
      <c r="Q154" s="75"/>
    </row>
    <row r="155" spans="1:17">
      <c r="A155" s="30"/>
      <c r="B155" s="115" t="s">
        <v>109</v>
      </c>
      <c r="C155" s="32" t="s">
        <v>49</v>
      </c>
      <c r="D155" s="69">
        <v>0</v>
      </c>
      <c r="E155" s="38">
        <v>270</v>
      </c>
      <c r="F155" s="69">
        <v>0</v>
      </c>
      <c r="G155" s="37">
        <v>270</v>
      </c>
      <c r="H155" s="69">
        <v>0</v>
      </c>
      <c r="I155" s="37">
        <v>270</v>
      </c>
      <c r="J155" s="69">
        <v>0</v>
      </c>
      <c r="K155" s="37">
        <v>270</v>
      </c>
      <c r="L155" s="38">
        <f>SUM(J155:K155)</f>
        <v>270</v>
      </c>
      <c r="Q155" s="75"/>
    </row>
    <row r="156" spans="1:17">
      <c r="A156" s="30"/>
      <c r="B156" s="115" t="s">
        <v>110</v>
      </c>
      <c r="C156" s="34" t="s">
        <v>29</v>
      </c>
      <c r="D156" s="69">
        <v>0</v>
      </c>
      <c r="E156" s="39">
        <v>120</v>
      </c>
      <c r="F156" s="84">
        <v>0</v>
      </c>
      <c r="G156" s="37">
        <v>120</v>
      </c>
      <c r="H156" s="84">
        <v>0</v>
      </c>
      <c r="I156" s="42">
        <v>120</v>
      </c>
      <c r="J156" s="69">
        <v>0</v>
      </c>
      <c r="K156" s="37">
        <v>120</v>
      </c>
      <c r="L156" s="39">
        <f>SUM(J156:K156)</f>
        <v>120</v>
      </c>
      <c r="Q156" s="75"/>
    </row>
    <row r="157" spans="1:17">
      <c r="A157" s="30" t="s">
        <v>6</v>
      </c>
      <c r="B157" s="126">
        <v>0.48</v>
      </c>
      <c r="C157" s="32" t="s">
        <v>105</v>
      </c>
      <c r="D157" s="70">
        <f t="shared" ref="D157:L157" si="43">SUM(D152:D156)</f>
        <v>0</v>
      </c>
      <c r="E157" s="43">
        <f t="shared" si="43"/>
        <v>132181</v>
      </c>
      <c r="F157" s="70">
        <f t="shared" si="43"/>
        <v>0</v>
      </c>
      <c r="G157" s="43">
        <f t="shared" si="43"/>
        <v>151385</v>
      </c>
      <c r="H157" s="70">
        <f t="shared" si="43"/>
        <v>0</v>
      </c>
      <c r="I157" s="43">
        <f t="shared" si="43"/>
        <v>151385</v>
      </c>
      <c r="J157" s="70">
        <f t="shared" si="43"/>
        <v>0</v>
      </c>
      <c r="K157" s="43">
        <f t="shared" ref="K157" si="44">SUM(K152:K156)</f>
        <v>163221</v>
      </c>
      <c r="L157" s="43">
        <f t="shared" si="43"/>
        <v>163221</v>
      </c>
      <c r="Q157" s="75"/>
    </row>
    <row r="158" spans="1:17" ht="9.9499999999999993" customHeight="1">
      <c r="A158" s="30"/>
      <c r="B158" s="126"/>
      <c r="C158" s="32"/>
      <c r="D158" s="94"/>
      <c r="E158" s="47"/>
      <c r="F158" s="94"/>
      <c r="G158" s="47"/>
      <c r="H158" s="94"/>
      <c r="I158" s="47"/>
      <c r="J158" s="94"/>
      <c r="K158" s="47"/>
      <c r="L158" s="47"/>
      <c r="Q158" s="75"/>
    </row>
    <row r="159" spans="1:17">
      <c r="A159" s="30"/>
      <c r="B159" s="35">
        <v>68</v>
      </c>
      <c r="C159" s="32" t="s">
        <v>221</v>
      </c>
      <c r="D159" s="37"/>
      <c r="E159" s="37"/>
      <c r="F159" s="37"/>
      <c r="G159" s="37"/>
      <c r="H159" s="37"/>
      <c r="I159" s="37"/>
      <c r="J159" s="37"/>
      <c r="K159" s="37"/>
      <c r="L159" s="37"/>
      <c r="Q159" s="75"/>
    </row>
    <row r="160" spans="1:17">
      <c r="A160" s="30"/>
      <c r="B160" s="115" t="s">
        <v>82</v>
      </c>
      <c r="C160" s="32" t="s">
        <v>18</v>
      </c>
      <c r="D160" s="71">
        <v>0</v>
      </c>
      <c r="E160" s="38">
        <v>8649</v>
      </c>
      <c r="F160" s="69">
        <v>0</v>
      </c>
      <c r="G160" s="38">
        <v>9898</v>
      </c>
      <c r="H160" s="69">
        <v>0</v>
      </c>
      <c r="I160" s="38">
        <v>9898</v>
      </c>
      <c r="J160" s="71">
        <v>0</v>
      </c>
      <c r="K160" s="38">
        <v>10535</v>
      </c>
      <c r="L160" s="38">
        <f>SUM(J160:K160)</f>
        <v>10535</v>
      </c>
      <c r="Q160" s="75"/>
    </row>
    <row r="161" spans="1:17">
      <c r="A161" s="30"/>
      <c r="B161" s="115" t="s">
        <v>83</v>
      </c>
      <c r="C161" s="32" t="s">
        <v>20</v>
      </c>
      <c r="D161" s="71">
        <v>0</v>
      </c>
      <c r="E161" s="38">
        <v>170</v>
      </c>
      <c r="F161" s="69">
        <v>0</v>
      </c>
      <c r="G161" s="37">
        <v>146</v>
      </c>
      <c r="H161" s="69">
        <v>0</v>
      </c>
      <c r="I161" s="37">
        <v>146</v>
      </c>
      <c r="J161" s="71">
        <v>0</v>
      </c>
      <c r="K161" s="37">
        <v>146</v>
      </c>
      <c r="L161" s="38">
        <f>SUM(J161:K161)</f>
        <v>146</v>
      </c>
      <c r="Q161" s="75"/>
    </row>
    <row r="162" spans="1:17">
      <c r="A162" s="30"/>
      <c r="B162" s="115" t="s">
        <v>84</v>
      </c>
      <c r="C162" s="32" t="s">
        <v>22</v>
      </c>
      <c r="D162" s="69">
        <v>0</v>
      </c>
      <c r="E162" s="38">
        <v>292</v>
      </c>
      <c r="F162" s="69">
        <v>0</v>
      </c>
      <c r="G162" s="37">
        <v>300</v>
      </c>
      <c r="H162" s="69">
        <v>0</v>
      </c>
      <c r="I162" s="37">
        <v>300</v>
      </c>
      <c r="J162" s="69">
        <v>0</v>
      </c>
      <c r="K162" s="37">
        <v>300</v>
      </c>
      <c r="L162" s="38">
        <f>SUM(J162:K162)</f>
        <v>300</v>
      </c>
      <c r="Q162" s="75"/>
    </row>
    <row r="163" spans="1:17">
      <c r="A163" s="30"/>
      <c r="B163" s="115" t="s">
        <v>85</v>
      </c>
      <c r="C163" s="34" t="s">
        <v>29</v>
      </c>
      <c r="D163" s="69">
        <v>0</v>
      </c>
      <c r="E163" s="39">
        <v>160</v>
      </c>
      <c r="F163" s="82">
        <v>0</v>
      </c>
      <c r="G163" s="37">
        <v>234</v>
      </c>
      <c r="H163" s="82">
        <v>0</v>
      </c>
      <c r="I163" s="42">
        <v>234</v>
      </c>
      <c r="J163" s="69">
        <v>0</v>
      </c>
      <c r="K163" s="37">
        <v>234</v>
      </c>
      <c r="L163" s="39">
        <f>SUM(J163:K163)</f>
        <v>234</v>
      </c>
      <c r="Q163" s="75"/>
    </row>
    <row r="164" spans="1:17">
      <c r="A164" s="30" t="s">
        <v>6</v>
      </c>
      <c r="B164" s="35">
        <v>68</v>
      </c>
      <c r="C164" s="32" t="s">
        <v>221</v>
      </c>
      <c r="D164" s="70">
        <f t="shared" ref="D164:J164" si="45">SUM(D160:D163)</f>
        <v>0</v>
      </c>
      <c r="E164" s="43">
        <f t="shared" si="45"/>
        <v>9271</v>
      </c>
      <c r="F164" s="70">
        <f t="shared" si="45"/>
        <v>0</v>
      </c>
      <c r="G164" s="43">
        <f t="shared" si="45"/>
        <v>10578</v>
      </c>
      <c r="H164" s="70">
        <f t="shared" si="45"/>
        <v>0</v>
      </c>
      <c r="I164" s="43">
        <f t="shared" si="45"/>
        <v>10578</v>
      </c>
      <c r="J164" s="70">
        <f t="shared" si="45"/>
        <v>0</v>
      </c>
      <c r="K164" s="43">
        <f t="shared" ref="K164" si="46">SUM(K160:K163)</f>
        <v>11215</v>
      </c>
      <c r="L164" s="43">
        <f t="shared" ref="L164" si="47">SUM(L160:L163)</f>
        <v>11215</v>
      </c>
      <c r="Q164" s="75"/>
    </row>
    <row r="165" spans="1:17">
      <c r="A165" s="30" t="s">
        <v>6</v>
      </c>
      <c r="B165" s="124">
        <v>0.109</v>
      </c>
      <c r="C165" s="41" t="s">
        <v>81</v>
      </c>
      <c r="D165" s="82">
        <f t="shared" ref="D165:J165" si="48">D157+D149+D141+D133+D164</f>
        <v>0</v>
      </c>
      <c r="E165" s="39">
        <f t="shared" si="48"/>
        <v>474822</v>
      </c>
      <c r="F165" s="82">
        <f t="shared" si="48"/>
        <v>0</v>
      </c>
      <c r="G165" s="39">
        <f t="shared" si="48"/>
        <v>497857</v>
      </c>
      <c r="H165" s="82">
        <f t="shared" si="48"/>
        <v>0</v>
      </c>
      <c r="I165" s="39">
        <f t="shared" si="48"/>
        <v>497857</v>
      </c>
      <c r="J165" s="82">
        <f t="shared" si="48"/>
        <v>0</v>
      </c>
      <c r="K165" s="39">
        <f t="shared" ref="K165" si="49">K157+K149+K141+K133+K164</f>
        <v>563109</v>
      </c>
      <c r="L165" s="39">
        <f>L157+L149+L141+L133+L164</f>
        <v>563109</v>
      </c>
      <c r="Q165" s="75"/>
    </row>
    <row r="166" spans="1:17" ht="9.9499999999999993" customHeight="1">
      <c r="A166" s="30"/>
      <c r="B166" s="123"/>
      <c r="C166" s="41"/>
      <c r="D166" s="38"/>
      <c r="E166" s="38"/>
      <c r="F166" s="38"/>
      <c r="G166" s="38"/>
      <c r="H166" s="38"/>
      <c r="I166" s="38"/>
      <c r="J166" s="38"/>
      <c r="K166" s="38"/>
      <c r="L166" s="38"/>
      <c r="Q166" s="75"/>
    </row>
    <row r="167" spans="1:17">
      <c r="A167" s="30"/>
      <c r="B167" s="124">
        <v>0.113</v>
      </c>
      <c r="C167" s="41" t="s">
        <v>111</v>
      </c>
      <c r="D167" s="38"/>
      <c r="E167" s="38"/>
      <c r="F167" s="38"/>
      <c r="G167" s="38"/>
      <c r="H167" s="38"/>
      <c r="I167" s="38"/>
      <c r="J167" s="38"/>
      <c r="K167" s="38"/>
      <c r="L167" s="38"/>
      <c r="Q167" s="75"/>
    </row>
    <row r="168" spans="1:17">
      <c r="A168" s="30"/>
      <c r="B168" s="35">
        <v>69</v>
      </c>
      <c r="C168" s="30" t="s">
        <v>112</v>
      </c>
      <c r="D168" s="38"/>
      <c r="E168" s="38"/>
      <c r="F168" s="38"/>
      <c r="G168" s="38"/>
      <c r="H168" s="38"/>
      <c r="I168" s="38"/>
      <c r="J168" s="38"/>
      <c r="K168" s="38"/>
      <c r="L168" s="38"/>
      <c r="Q168" s="75"/>
    </row>
    <row r="169" spans="1:17" ht="13.5" customHeight="1">
      <c r="A169" s="40"/>
      <c r="B169" s="116" t="s">
        <v>113</v>
      </c>
      <c r="C169" s="40" t="s">
        <v>31</v>
      </c>
      <c r="D169" s="82">
        <v>0</v>
      </c>
      <c r="E169" s="39">
        <v>2484</v>
      </c>
      <c r="F169" s="82">
        <v>0</v>
      </c>
      <c r="G169" s="39">
        <v>2484</v>
      </c>
      <c r="H169" s="82">
        <v>0</v>
      </c>
      <c r="I169" s="39">
        <v>2484</v>
      </c>
      <c r="J169" s="82">
        <v>0</v>
      </c>
      <c r="K169" s="39">
        <v>2484</v>
      </c>
      <c r="L169" s="39">
        <f>SUM(J169:K169)</f>
        <v>2484</v>
      </c>
      <c r="Q169" s="75"/>
    </row>
    <row r="170" spans="1:17" ht="13.5" customHeight="1">
      <c r="A170" s="30" t="s">
        <v>6</v>
      </c>
      <c r="B170" s="35">
        <v>69</v>
      </c>
      <c r="C170" s="30" t="s">
        <v>112</v>
      </c>
      <c r="D170" s="82">
        <f>D169</f>
        <v>0</v>
      </c>
      <c r="E170" s="63">
        <f t="shared" ref="E170:L170" si="50">E169</f>
        <v>2484</v>
      </c>
      <c r="F170" s="82">
        <f t="shared" si="50"/>
        <v>0</v>
      </c>
      <c r="G170" s="63">
        <f t="shared" si="50"/>
        <v>2484</v>
      </c>
      <c r="H170" s="82">
        <f t="shared" si="50"/>
        <v>0</v>
      </c>
      <c r="I170" s="63">
        <f t="shared" si="50"/>
        <v>2484</v>
      </c>
      <c r="J170" s="82">
        <f t="shared" si="50"/>
        <v>0</v>
      </c>
      <c r="K170" s="63">
        <f t="shared" si="50"/>
        <v>2484</v>
      </c>
      <c r="L170" s="63">
        <f t="shared" si="50"/>
        <v>2484</v>
      </c>
      <c r="Q170" s="75"/>
    </row>
    <row r="171" spans="1:17" ht="13.5" customHeight="1">
      <c r="A171" s="30" t="s">
        <v>6</v>
      </c>
      <c r="B171" s="124">
        <v>0.113</v>
      </c>
      <c r="C171" s="41" t="s">
        <v>111</v>
      </c>
      <c r="D171" s="70">
        <f t="shared" ref="D171:L171" si="51">D170</f>
        <v>0</v>
      </c>
      <c r="E171" s="43">
        <f t="shared" si="51"/>
        <v>2484</v>
      </c>
      <c r="F171" s="70">
        <f t="shared" si="51"/>
        <v>0</v>
      </c>
      <c r="G171" s="43">
        <f t="shared" si="51"/>
        <v>2484</v>
      </c>
      <c r="H171" s="70">
        <f t="shared" si="51"/>
        <v>0</v>
      </c>
      <c r="I171" s="43">
        <f t="shared" si="51"/>
        <v>2484</v>
      </c>
      <c r="J171" s="70">
        <f t="shared" si="51"/>
        <v>0</v>
      </c>
      <c r="K171" s="43">
        <f t="shared" ref="K171" si="52">K170</f>
        <v>2484</v>
      </c>
      <c r="L171" s="43">
        <f t="shared" si="51"/>
        <v>2484</v>
      </c>
      <c r="Q171" s="75"/>
    </row>
    <row r="172" spans="1:17" ht="9" customHeight="1">
      <c r="A172" s="30"/>
      <c r="B172" s="115"/>
      <c r="C172" s="30"/>
      <c r="D172" s="38"/>
      <c r="E172" s="38"/>
      <c r="F172" s="38"/>
      <c r="G172" s="38"/>
      <c r="H172" s="38"/>
      <c r="I172" s="38"/>
      <c r="J172" s="38"/>
      <c r="K172" s="38"/>
      <c r="L172" s="38"/>
      <c r="Q172" s="75"/>
    </row>
    <row r="173" spans="1:17" ht="13.5" customHeight="1">
      <c r="A173" s="30"/>
      <c r="B173" s="124">
        <v>0.114</v>
      </c>
      <c r="C173" s="41" t="s">
        <v>114</v>
      </c>
      <c r="D173" s="37"/>
      <c r="E173" s="37"/>
      <c r="F173" s="37"/>
      <c r="G173" s="37"/>
      <c r="H173" s="37"/>
      <c r="I173" s="37"/>
      <c r="J173" s="37"/>
      <c r="K173" s="37"/>
      <c r="L173" s="37"/>
      <c r="Q173" s="75"/>
    </row>
    <row r="174" spans="1:17" ht="13.5" customHeight="1">
      <c r="A174" s="30"/>
      <c r="B174" s="35">
        <v>70</v>
      </c>
      <c r="C174" s="32" t="s">
        <v>183</v>
      </c>
      <c r="D174" s="37"/>
      <c r="E174" s="37"/>
      <c r="F174" s="37"/>
      <c r="G174" s="37"/>
      <c r="H174" s="37"/>
      <c r="I174" s="37"/>
      <c r="J174" s="37"/>
      <c r="K174" s="37"/>
      <c r="L174" s="37"/>
      <c r="Q174" s="75"/>
    </row>
    <row r="175" spans="1:17" ht="13.5" customHeight="1">
      <c r="A175" s="30"/>
      <c r="B175" s="115" t="s">
        <v>115</v>
      </c>
      <c r="C175" s="32" t="s">
        <v>18</v>
      </c>
      <c r="D175" s="71">
        <v>0</v>
      </c>
      <c r="E175" s="38">
        <v>54813</v>
      </c>
      <c r="F175" s="69">
        <v>0</v>
      </c>
      <c r="G175" s="38">
        <v>62773</v>
      </c>
      <c r="H175" s="69">
        <v>0</v>
      </c>
      <c r="I175" s="38">
        <v>62773</v>
      </c>
      <c r="J175" s="71">
        <v>0</v>
      </c>
      <c r="K175" s="38">
        <v>66113</v>
      </c>
      <c r="L175" s="38">
        <f t="shared" ref="L175:L180" si="53">SUM(J175:K175)</f>
        <v>66113</v>
      </c>
      <c r="Q175" s="75"/>
    </row>
    <row r="176" spans="1:17" ht="13.5" customHeight="1">
      <c r="A176" s="30"/>
      <c r="B176" s="115" t="s">
        <v>116</v>
      </c>
      <c r="C176" s="32" t="s">
        <v>20</v>
      </c>
      <c r="D176" s="71">
        <v>0</v>
      </c>
      <c r="E176" s="38">
        <v>1601</v>
      </c>
      <c r="F176" s="69">
        <v>0</v>
      </c>
      <c r="G176" s="37">
        <v>1341</v>
      </c>
      <c r="H176" s="69">
        <v>0</v>
      </c>
      <c r="I176" s="37">
        <v>1341</v>
      </c>
      <c r="J176" s="71">
        <v>0</v>
      </c>
      <c r="K176" s="37">
        <v>1341</v>
      </c>
      <c r="L176" s="38">
        <f t="shared" si="53"/>
        <v>1341</v>
      </c>
      <c r="Q176" s="75"/>
    </row>
    <row r="177" spans="1:32" ht="13.5" customHeight="1">
      <c r="A177" s="30"/>
      <c r="B177" s="115" t="s">
        <v>117</v>
      </c>
      <c r="C177" s="32" t="s">
        <v>22</v>
      </c>
      <c r="D177" s="71">
        <v>0</v>
      </c>
      <c r="E177" s="8">
        <v>1242</v>
      </c>
      <c r="F177" s="71">
        <v>0</v>
      </c>
      <c r="G177" s="37">
        <v>1142</v>
      </c>
      <c r="H177" s="71">
        <v>0</v>
      </c>
      <c r="I177" s="33">
        <v>1142</v>
      </c>
      <c r="J177" s="71">
        <v>0</v>
      </c>
      <c r="K177" s="37">
        <v>1142</v>
      </c>
      <c r="L177" s="8">
        <f t="shared" si="53"/>
        <v>1142</v>
      </c>
      <c r="Q177" s="75"/>
    </row>
    <row r="178" spans="1:32" ht="13.5" customHeight="1">
      <c r="A178" s="30"/>
      <c r="B178" s="115" t="s">
        <v>118</v>
      </c>
      <c r="C178" s="32" t="s">
        <v>49</v>
      </c>
      <c r="D178" s="71">
        <v>0</v>
      </c>
      <c r="E178" s="8">
        <v>178</v>
      </c>
      <c r="F178" s="71">
        <v>0</v>
      </c>
      <c r="G178" s="33">
        <v>238</v>
      </c>
      <c r="H178" s="71">
        <v>0</v>
      </c>
      <c r="I178" s="33">
        <v>238</v>
      </c>
      <c r="J178" s="71">
        <v>0</v>
      </c>
      <c r="K178" s="33">
        <v>238</v>
      </c>
      <c r="L178" s="8">
        <f t="shared" si="53"/>
        <v>238</v>
      </c>
      <c r="Q178" s="75"/>
    </row>
    <row r="179" spans="1:32" ht="13.5" customHeight="1">
      <c r="A179" s="30"/>
      <c r="B179" s="115" t="s">
        <v>119</v>
      </c>
      <c r="C179" s="32" t="s">
        <v>33</v>
      </c>
      <c r="D179" s="71">
        <v>0</v>
      </c>
      <c r="E179" s="8">
        <v>1126</v>
      </c>
      <c r="F179" s="71">
        <v>0</v>
      </c>
      <c r="G179" s="37">
        <v>1150</v>
      </c>
      <c r="H179" s="71">
        <v>0</v>
      </c>
      <c r="I179" s="33">
        <v>1150</v>
      </c>
      <c r="J179" s="71">
        <v>0</v>
      </c>
      <c r="K179" s="37">
        <v>1150</v>
      </c>
      <c r="L179" s="8">
        <f t="shared" si="53"/>
        <v>1150</v>
      </c>
      <c r="Q179" s="75"/>
    </row>
    <row r="180" spans="1:32" ht="13.5" customHeight="1">
      <c r="A180" s="30"/>
      <c r="B180" s="115" t="s">
        <v>120</v>
      </c>
      <c r="C180" s="32" t="s">
        <v>42</v>
      </c>
      <c r="D180" s="71">
        <v>0</v>
      </c>
      <c r="E180" s="8">
        <v>1563</v>
      </c>
      <c r="F180" s="71">
        <v>0</v>
      </c>
      <c r="G180" s="37">
        <v>1430</v>
      </c>
      <c r="H180" s="71">
        <v>0</v>
      </c>
      <c r="I180" s="33">
        <v>1430</v>
      </c>
      <c r="J180" s="71">
        <v>0</v>
      </c>
      <c r="K180" s="37">
        <v>1430</v>
      </c>
      <c r="L180" s="8">
        <f t="shared" si="53"/>
        <v>1430</v>
      </c>
      <c r="Q180" s="75"/>
    </row>
    <row r="181" spans="1:32" ht="13.5" customHeight="1">
      <c r="A181" s="30" t="s">
        <v>6</v>
      </c>
      <c r="B181" s="35">
        <v>70</v>
      </c>
      <c r="C181" s="32" t="s">
        <v>183</v>
      </c>
      <c r="D181" s="70">
        <f t="shared" ref="D181:L181" si="54">SUM(D175:D180)</f>
        <v>0</v>
      </c>
      <c r="E181" s="43">
        <f t="shared" si="54"/>
        <v>60523</v>
      </c>
      <c r="F181" s="70">
        <f t="shared" si="54"/>
        <v>0</v>
      </c>
      <c r="G181" s="43">
        <f t="shared" si="54"/>
        <v>68074</v>
      </c>
      <c r="H181" s="70">
        <f t="shared" si="54"/>
        <v>0</v>
      </c>
      <c r="I181" s="43">
        <f t="shared" si="54"/>
        <v>68074</v>
      </c>
      <c r="J181" s="70">
        <f t="shared" si="54"/>
        <v>0</v>
      </c>
      <c r="K181" s="43">
        <f t="shared" ref="K181" si="55">SUM(K175:K180)</f>
        <v>71414</v>
      </c>
      <c r="L181" s="43">
        <f t="shared" si="54"/>
        <v>71414</v>
      </c>
      <c r="Q181" s="75"/>
    </row>
    <row r="182" spans="1:32" ht="13.5" customHeight="1">
      <c r="A182" s="30" t="s">
        <v>6</v>
      </c>
      <c r="B182" s="124">
        <v>0.114</v>
      </c>
      <c r="C182" s="41" t="s">
        <v>114</v>
      </c>
      <c r="D182" s="70">
        <f t="shared" ref="D182:L182" si="56">D181</f>
        <v>0</v>
      </c>
      <c r="E182" s="43">
        <f t="shared" si="56"/>
        <v>60523</v>
      </c>
      <c r="F182" s="70">
        <f t="shared" si="56"/>
        <v>0</v>
      </c>
      <c r="G182" s="43">
        <f t="shared" si="56"/>
        <v>68074</v>
      </c>
      <c r="H182" s="70">
        <f t="shared" si="56"/>
        <v>0</v>
      </c>
      <c r="I182" s="43">
        <f t="shared" si="56"/>
        <v>68074</v>
      </c>
      <c r="J182" s="70">
        <f t="shared" si="56"/>
        <v>0</v>
      </c>
      <c r="K182" s="43">
        <f t="shared" ref="K182" si="57">K181</f>
        <v>71414</v>
      </c>
      <c r="L182" s="43">
        <f t="shared" si="56"/>
        <v>71414</v>
      </c>
      <c r="Q182" s="75"/>
    </row>
    <row r="183" spans="1:32" ht="9" customHeight="1">
      <c r="A183" s="30"/>
      <c r="B183" s="123"/>
      <c r="C183" s="41"/>
      <c r="D183" s="38"/>
      <c r="E183" s="38"/>
      <c r="F183" s="38"/>
      <c r="G183" s="38"/>
      <c r="H183" s="38"/>
      <c r="I183" s="38"/>
      <c r="J183" s="38"/>
      <c r="K183" s="38"/>
      <c r="L183" s="38"/>
      <c r="Q183" s="75"/>
    </row>
    <row r="184" spans="1:32" ht="13.5" customHeight="1">
      <c r="A184" s="30"/>
      <c r="B184" s="124">
        <v>0.115</v>
      </c>
      <c r="C184" s="41" t="s">
        <v>154</v>
      </c>
      <c r="D184" s="37"/>
      <c r="E184" s="37"/>
      <c r="F184" s="37"/>
      <c r="G184" s="37"/>
      <c r="H184" s="37"/>
      <c r="I184" s="37"/>
      <c r="J184" s="37"/>
      <c r="K184" s="37"/>
      <c r="L184" s="37"/>
      <c r="Q184" s="75"/>
    </row>
    <row r="185" spans="1:32" s="49" customFormat="1" ht="25.5">
      <c r="A185" s="30"/>
      <c r="B185" s="35">
        <v>19</v>
      </c>
      <c r="C185" s="32" t="s">
        <v>231</v>
      </c>
      <c r="D185" s="69"/>
      <c r="E185" s="69"/>
      <c r="F185" s="69"/>
      <c r="G185" s="69"/>
      <c r="H185" s="69"/>
      <c r="I185" s="69"/>
      <c r="J185" s="54"/>
      <c r="K185" s="69"/>
      <c r="L185" s="54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</row>
    <row r="186" spans="1:32" s="49" customFormat="1" ht="13.5" customHeight="1">
      <c r="A186" s="30"/>
      <c r="B186" s="35" t="s">
        <v>219</v>
      </c>
      <c r="C186" s="32" t="s">
        <v>223</v>
      </c>
      <c r="D186" s="69">
        <v>0</v>
      </c>
      <c r="E186" s="69">
        <v>0</v>
      </c>
      <c r="F186" s="54">
        <v>95000</v>
      </c>
      <c r="G186" s="69">
        <v>0</v>
      </c>
      <c r="H186" s="54">
        <v>95000</v>
      </c>
      <c r="I186" s="69">
        <v>0</v>
      </c>
      <c r="J186" s="54">
        <v>25759</v>
      </c>
      <c r="K186" s="69">
        <v>0</v>
      </c>
      <c r="L186" s="54">
        <f>SUM(J186:K186)</f>
        <v>25759</v>
      </c>
      <c r="M186" s="153"/>
      <c r="N186" s="151"/>
      <c r="O186" s="154"/>
      <c r="P186" s="153"/>
      <c r="Q186" s="152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</row>
    <row r="187" spans="1:32" s="49" customFormat="1" ht="26.1" customHeight="1">
      <c r="A187" s="30"/>
      <c r="B187" s="35" t="s">
        <v>220</v>
      </c>
      <c r="C187" s="32" t="s">
        <v>224</v>
      </c>
      <c r="D187" s="69">
        <v>0</v>
      </c>
      <c r="E187" s="69">
        <v>0</v>
      </c>
      <c r="F187" s="54">
        <v>5000</v>
      </c>
      <c r="G187" s="69">
        <v>0</v>
      </c>
      <c r="H187" s="54">
        <v>5000</v>
      </c>
      <c r="I187" s="69">
        <v>0</v>
      </c>
      <c r="J187" s="69">
        <v>0</v>
      </c>
      <c r="K187" s="69">
        <v>0</v>
      </c>
      <c r="L187" s="69">
        <f>SUM(J187:K187)</f>
        <v>0</v>
      </c>
      <c r="M187" s="75"/>
      <c r="N187" s="75"/>
      <c r="O187" s="146"/>
      <c r="P187" s="77"/>
      <c r="Q187" s="145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</row>
    <row r="188" spans="1:32" s="49" customFormat="1" ht="26.1" customHeight="1">
      <c r="A188" s="30"/>
      <c r="B188" s="35" t="s">
        <v>222</v>
      </c>
      <c r="C188" s="32" t="s">
        <v>225</v>
      </c>
      <c r="D188" s="69">
        <v>0</v>
      </c>
      <c r="E188" s="69">
        <v>0</v>
      </c>
      <c r="F188" s="54">
        <v>18200</v>
      </c>
      <c r="G188" s="69">
        <v>0</v>
      </c>
      <c r="H188" s="54">
        <v>18200</v>
      </c>
      <c r="I188" s="69">
        <v>0</v>
      </c>
      <c r="J188" s="54">
        <v>13600</v>
      </c>
      <c r="K188" s="69">
        <v>0</v>
      </c>
      <c r="L188" s="54">
        <f>SUM(J188:K188)</f>
        <v>13600</v>
      </c>
      <c r="M188" s="153"/>
      <c r="N188" s="151"/>
      <c r="O188" s="154"/>
      <c r="P188" s="153"/>
      <c r="Q188" s="152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</row>
    <row r="189" spans="1:32" s="49" customFormat="1" ht="25.5">
      <c r="A189" s="30" t="s">
        <v>6</v>
      </c>
      <c r="B189" s="35">
        <v>19</v>
      </c>
      <c r="C189" s="32" t="s">
        <v>231</v>
      </c>
      <c r="D189" s="70">
        <f t="shared" ref="D189:I189" si="58">SUM(D186:D188)</f>
        <v>0</v>
      </c>
      <c r="E189" s="70">
        <f t="shared" si="58"/>
        <v>0</v>
      </c>
      <c r="F189" s="55">
        <f t="shared" si="58"/>
        <v>118200</v>
      </c>
      <c r="G189" s="70">
        <f t="shared" si="58"/>
        <v>0</v>
      </c>
      <c r="H189" s="55">
        <f t="shared" si="58"/>
        <v>118200</v>
      </c>
      <c r="I189" s="70">
        <f t="shared" si="58"/>
        <v>0</v>
      </c>
      <c r="J189" s="55">
        <f>SUM(J186:J188)</f>
        <v>39359</v>
      </c>
      <c r="K189" s="70">
        <f t="shared" ref="K189" si="59">SUM(K186:K188)</f>
        <v>0</v>
      </c>
      <c r="L189" s="55">
        <f t="shared" ref="L189" si="60">SUM(L186:L188)</f>
        <v>39359</v>
      </c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</row>
    <row r="190" spans="1:32" ht="9" customHeight="1">
      <c r="A190" s="30"/>
      <c r="B190" s="124"/>
      <c r="C190" s="41"/>
      <c r="D190" s="37"/>
      <c r="E190" s="37"/>
      <c r="F190" s="37"/>
      <c r="G190" s="37"/>
      <c r="H190" s="37"/>
      <c r="I190" s="37"/>
      <c r="J190" s="37"/>
      <c r="K190" s="37"/>
      <c r="L190" s="37"/>
      <c r="Q190" s="75"/>
    </row>
    <row r="191" spans="1:32" s="49" customFormat="1" ht="25.5">
      <c r="A191" s="30"/>
      <c r="B191" s="35">
        <v>84</v>
      </c>
      <c r="C191" s="32" t="s">
        <v>177</v>
      </c>
      <c r="D191" s="54"/>
      <c r="E191" s="54"/>
      <c r="F191" s="36"/>
      <c r="G191" s="54"/>
      <c r="H191" s="54"/>
      <c r="I191" s="54"/>
      <c r="J191" s="54"/>
      <c r="K191" s="54"/>
      <c r="L191" s="54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</row>
    <row r="192" spans="1:32" s="49" customFormat="1" ht="13.5" customHeight="1">
      <c r="A192" s="30"/>
      <c r="B192" s="35" t="s">
        <v>176</v>
      </c>
      <c r="C192" s="32" t="s">
        <v>121</v>
      </c>
      <c r="D192" s="69">
        <v>0</v>
      </c>
      <c r="E192" s="69">
        <v>0</v>
      </c>
      <c r="F192" s="69">
        <v>0</v>
      </c>
      <c r="G192" s="54">
        <v>67300</v>
      </c>
      <c r="H192" s="69">
        <v>0</v>
      </c>
      <c r="I192" s="54">
        <v>67300</v>
      </c>
      <c r="J192" s="69">
        <v>0</v>
      </c>
      <c r="K192" s="54">
        <v>2760</v>
      </c>
      <c r="L192" s="54">
        <f>SUM(J192:K192)</f>
        <v>2760</v>
      </c>
      <c r="N192" s="75"/>
      <c r="O192" s="75"/>
      <c r="P192" s="75"/>
      <c r="Q192" s="75"/>
      <c r="R192" s="77"/>
      <c r="S192" s="77"/>
      <c r="T192" s="77"/>
      <c r="U192" s="77"/>
      <c r="V192" s="77"/>
      <c r="W192" s="79"/>
      <c r="X192" s="75"/>
      <c r="Y192" s="77"/>
      <c r="Z192" s="77"/>
      <c r="AA192" s="77"/>
      <c r="AB192" s="77"/>
      <c r="AC192" s="77"/>
      <c r="AD192" s="77"/>
      <c r="AE192" s="77"/>
      <c r="AF192" s="77"/>
    </row>
    <row r="193" spans="1:32" s="49" customFormat="1" ht="31.5" customHeight="1">
      <c r="A193" s="30" t="s">
        <v>6</v>
      </c>
      <c r="B193" s="35">
        <v>84</v>
      </c>
      <c r="C193" s="32" t="s">
        <v>177</v>
      </c>
      <c r="D193" s="94">
        <f t="shared" ref="D193:L193" si="61">SUM(D192:D192)</f>
        <v>0</v>
      </c>
      <c r="E193" s="94">
        <f t="shared" si="61"/>
        <v>0</v>
      </c>
      <c r="F193" s="94">
        <f t="shared" si="61"/>
        <v>0</v>
      </c>
      <c r="G193" s="167">
        <f t="shared" si="61"/>
        <v>67300</v>
      </c>
      <c r="H193" s="94">
        <f t="shared" si="61"/>
        <v>0</v>
      </c>
      <c r="I193" s="167">
        <f t="shared" si="61"/>
        <v>67300</v>
      </c>
      <c r="J193" s="94">
        <f t="shared" si="61"/>
        <v>0</v>
      </c>
      <c r="K193" s="167">
        <f t="shared" si="61"/>
        <v>2760</v>
      </c>
      <c r="L193" s="167">
        <f t="shared" si="61"/>
        <v>2760</v>
      </c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</row>
    <row r="194" spans="1:32" s="49" customFormat="1" ht="9" customHeight="1">
      <c r="A194" s="30"/>
      <c r="B194" s="35"/>
      <c r="C194" s="32"/>
      <c r="D194" s="54"/>
      <c r="E194" s="54"/>
      <c r="F194" s="54"/>
      <c r="G194" s="54"/>
      <c r="H194" s="54"/>
      <c r="I194" s="54"/>
      <c r="J194" s="69"/>
      <c r="K194" s="54"/>
      <c r="L194" s="54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</row>
    <row r="195" spans="1:32" s="49" customFormat="1" ht="25.5">
      <c r="A195" s="30"/>
      <c r="B195" s="35">
        <v>85</v>
      </c>
      <c r="C195" s="32" t="s">
        <v>208</v>
      </c>
      <c r="D195" s="54"/>
      <c r="E195" s="54"/>
      <c r="F195" s="54"/>
      <c r="G195" s="54"/>
      <c r="H195" s="54"/>
      <c r="I195" s="54"/>
      <c r="J195" s="69"/>
      <c r="K195" s="54"/>
      <c r="L195" s="54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</row>
    <row r="196" spans="1:32" s="49" customFormat="1">
      <c r="A196" s="40"/>
      <c r="B196" s="96" t="s">
        <v>209</v>
      </c>
      <c r="C196" s="45" t="s">
        <v>121</v>
      </c>
      <c r="D196" s="63">
        <v>16023</v>
      </c>
      <c r="E196" s="82">
        <v>0</v>
      </c>
      <c r="F196" s="82">
        <v>0</v>
      </c>
      <c r="G196" s="82">
        <v>0</v>
      </c>
      <c r="H196" s="82">
        <v>0</v>
      </c>
      <c r="I196" s="82">
        <v>0</v>
      </c>
      <c r="J196" s="82">
        <v>0</v>
      </c>
      <c r="K196" s="82">
        <v>0</v>
      </c>
      <c r="L196" s="82">
        <f>SUM(J196:K196)</f>
        <v>0</v>
      </c>
      <c r="M196" s="150"/>
      <c r="N196" s="150"/>
      <c r="O196" s="150"/>
      <c r="P196" s="150"/>
      <c r="Q196" s="150"/>
      <c r="R196" s="75"/>
      <c r="S196" s="77"/>
      <c r="T196" s="77"/>
      <c r="U196" s="77"/>
      <c r="V196" s="77"/>
      <c r="W196" s="79"/>
      <c r="X196" s="75"/>
      <c r="Y196" s="77"/>
      <c r="Z196" s="77"/>
      <c r="AA196" s="77"/>
      <c r="AB196" s="77"/>
      <c r="AC196" s="77"/>
      <c r="AD196" s="77"/>
      <c r="AE196" s="77"/>
      <c r="AF196" s="77"/>
    </row>
    <row r="197" spans="1:32" s="49" customFormat="1">
      <c r="A197" s="30"/>
      <c r="B197" s="35" t="s">
        <v>210</v>
      </c>
      <c r="C197" s="32" t="s">
        <v>180</v>
      </c>
      <c r="D197" s="55">
        <v>9678</v>
      </c>
      <c r="E197" s="70">
        <v>0</v>
      </c>
      <c r="F197" s="70">
        <v>0</v>
      </c>
      <c r="G197" s="70">
        <v>0</v>
      </c>
      <c r="H197" s="70">
        <v>0</v>
      </c>
      <c r="I197" s="70">
        <v>0</v>
      </c>
      <c r="J197" s="70">
        <v>0</v>
      </c>
      <c r="K197" s="70">
        <v>0</v>
      </c>
      <c r="L197" s="70">
        <f>SUM(J197:K197)</f>
        <v>0</v>
      </c>
      <c r="M197" s="150"/>
      <c r="N197" s="150"/>
      <c r="O197" s="150"/>
      <c r="P197" s="150"/>
      <c r="Q197" s="150"/>
      <c r="R197" s="75"/>
      <c r="S197" s="75"/>
      <c r="T197" s="75"/>
      <c r="U197" s="75"/>
      <c r="V197" s="107"/>
      <c r="W197" s="110"/>
      <c r="X197" s="75"/>
      <c r="Y197" s="77"/>
      <c r="Z197" s="77"/>
      <c r="AA197" s="77"/>
      <c r="AB197" s="77"/>
      <c r="AC197" s="77"/>
      <c r="AD197" s="77"/>
      <c r="AE197" s="77"/>
      <c r="AF197" s="77"/>
    </row>
    <row r="198" spans="1:32" s="49" customFormat="1" ht="25.5">
      <c r="A198" s="30" t="s">
        <v>6</v>
      </c>
      <c r="B198" s="35">
        <v>85</v>
      </c>
      <c r="C198" s="32" t="s">
        <v>208</v>
      </c>
      <c r="D198" s="55">
        <f t="shared" ref="D198:L198" si="62">D196+D197</f>
        <v>25701</v>
      </c>
      <c r="E198" s="70">
        <f t="shared" si="62"/>
        <v>0</v>
      </c>
      <c r="F198" s="70">
        <f t="shared" si="62"/>
        <v>0</v>
      </c>
      <c r="G198" s="70">
        <f t="shared" si="62"/>
        <v>0</v>
      </c>
      <c r="H198" s="70">
        <f t="shared" si="62"/>
        <v>0</v>
      </c>
      <c r="I198" s="70">
        <f t="shared" si="62"/>
        <v>0</v>
      </c>
      <c r="J198" s="70">
        <f t="shared" si="62"/>
        <v>0</v>
      </c>
      <c r="K198" s="70">
        <f t="shared" ref="K198" si="63">K196+K197</f>
        <v>0</v>
      </c>
      <c r="L198" s="70">
        <f t="shared" si="62"/>
        <v>0</v>
      </c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</row>
    <row r="199" spans="1:32" ht="13.5" customHeight="1">
      <c r="A199" s="30" t="s">
        <v>6</v>
      </c>
      <c r="B199" s="124">
        <v>0.115</v>
      </c>
      <c r="C199" s="41" t="s">
        <v>154</v>
      </c>
      <c r="D199" s="63">
        <f t="shared" ref="D199:L199" si="64">D198+D193+D189</f>
        <v>25701</v>
      </c>
      <c r="E199" s="82">
        <f t="shared" si="64"/>
        <v>0</v>
      </c>
      <c r="F199" s="63">
        <f t="shared" si="64"/>
        <v>118200</v>
      </c>
      <c r="G199" s="63">
        <f t="shared" si="64"/>
        <v>67300</v>
      </c>
      <c r="H199" s="63">
        <f t="shared" si="64"/>
        <v>118200</v>
      </c>
      <c r="I199" s="63">
        <f t="shared" si="64"/>
        <v>67300</v>
      </c>
      <c r="J199" s="63">
        <f t="shared" si="64"/>
        <v>39359</v>
      </c>
      <c r="K199" s="63">
        <f t="shared" si="64"/>
        <v>2760</v>
      </c>
      <c r="L199" s="63">
        <f t="shared" si="64"/>
        <v>42119</v>
      </c>
      <c r="Q199" s="75"/>
    </row>
    <row r="200" spans="1:32" ht="11.1" customHeight="1">
      <c r="A200" s="30"/>
      <c r="B200" s="123"/>
      <c r="C200" s="41"/>
      <c r="D200" s="38"/>
      <c r="E200" s="38"/>
      <c r="F200" s="38"/>
      <c r="G200" s="38"/>
      <c r="H200" s="38"/>
      <c r="I200" s="38"/>
      <c r="J200" s="38"/>
      <c r="K200" s="38"/>
      <c r="L200" s="38"/>
      <c r="Q200" s="75"/>
    </row>
    <row r="201" spans="1:32">
      <c r="A201" s="30"/>
      <c r="B201" s="124">
        <v>0.11600000000000001</v>
      </c>
      <c r="C201" s="41" t="s">
        <v>122</v>
      </c>
      <c r="D201" s="33"/>
      <c r="E201" s="33"/>
      <c r="F201" s="33"/>
      <c r="G201" s="33"/>
      <c r="H201" s="33"/>
      <c r="I201" s="33"/>
      <c r="J201" s="33"/>
      <c r="K201" s="33"/>
      <c r="L201" s="33"/>
      <c r="Q201" s="75"/>
    </row>
    <row r="202" spans="1:32">
      <c r="A202" s="30"/>
      <c r="B202" s="115" t="s">
        <v>123</v>
      </c>
      <c r="C202" s="32" t="s">
        <v>18</v>
      </c>
      <c r="D202" s="71">
        <v>0</v>
      </c>
      <c r="E202" s="8">
        <v>7125</v>
      </c>
      <c r="F202" s="71">
        <v>0</v>
      </c>
      <c r="G202" s="8">
        <v>4000</v>
      </c>
      <c r="H202" s="71">
        <v>0</v>
      </c>
      <c r="I202" s="8">
        <v>4000</v>
      </c>
      <c r="J202" s="71">
        <v>0</v>
      </c>
      <c r="K202" s="8">
        <v>5743</v>
      </c>
      <c r="L202" s="8">
        <f t="shared" ref="L202:L207" si="65">SUM(J202:K202)</f>
        <v>5743</v>
      </c>
      <c r="Q202" s="75"/>
    </row>
    <row r="203" spans="1:32" ht="13.5" customHeight="1">
      <c r="A203" s="30"/>
      <c r="B203" s="115" t="s">
        <v>124</v>
      </c>
      <c r="C203" s="32" t="s">
        <v>20</v>
      </c>
      <c r="D203" s="71">
        <v>0</v>
      </c>
      <c r="E203" s="38">
        <v>75</v>
      </c>
      <c r="F203" s="69">
        <v>0</v>
      </c>
      <c r="G203" s="37">
        <v>40</v>
      </c>
      <c r="H203" s="69">
        <v>0</v>
      </c>
      <c r="I203" s="38">
        <v>40</v>
      </c>
      <c r="J203" s="71">
        <v>0</v>
      </c>
      <c r="K203" s="37">
        <v>40</v>
      </c>
      <c r="L203" s="38">
        <f t="shared" si="65"/>
        <v>40</v>
      </c>
      <c r="Q203" s="75"/>
    </row>
    <row r="204" spans="1:32">
      <c r="A204" s="30"/>
      <c r="B204" s="115" t="s">
        <v>125</v>
      </c>
      <c r="C204" s="32" t="s">
        <v>22</v>
      </c>
      <c r="D204" s="71">
        <v>0</v>
      </c>
      <c r="E204" s="8">
        <v>425</v>
      </c>
      <c r="F204" s="71">
        <v>0</v>
      </c>
      <c r="G204" s="37">
        <v>300</v>
      </c>
      <c r="H204" s="71">
        <v>0</v>
      </c>
      <c r="I204" s="8">
        <v>300</v>
      </c>
      <c r="J204" s="71">
        <v>0</v>
      </c>
      <c r="K204" s="37">
        <v>300</v>
      </c>
      <c r="L204" s="8">
        <f t="shared" si="65"/>
        <v>300</v>
      </c>
      <c r="Q204" s="75"/>
    </row>
    <row r="205" spans="1:32">
      <c r="A205" s="30"/>
      <c r="B205" s="115" t="s">
        <v>218</v>
      </c>
      <c r="C205" s="2" t="s">
        <v>31</v>
      </c>
      <c r="D205" s="71">
        <v>0</v>
      </c>
      <c r="E205" s="71">
        <v>0</v>
      </c>
      <c r="F205" s="71">
        <v>0</v>
      </c>
      <c r="G205" s="156">
        <v>50</v>
      </c>
      <c r="H205" s="71">
        <v>0</v>
      </c>
      <c r="I205" s="156">
        <v>50</v>
      </c>
      <c r="J205" s="71">
        <v>0</v>
      </c>
      <c r="K205" s="156">
        <v>50</v>
      </c>
      <c r="L205" s="8">
        <f t="shared" si="65"/>
        <v>50</v>
      </c>
      <c r="Q205" s="75"/>
    </row>
    <row r="206" spans="1:32">
      <c r="A206" s="30"/>
      <c r="B206" s="115" t="s">
        <v>215</v>
      </c>
      <c r="C206" s="32" t="s">
        <v>216</v>
      </c>
      <c r="D206" s="71">
        <v>0</v>
      </c>
      <c r="E206" s="71">
        <v>0</v>
      </c>
      <c r="F206" s="71">
        <v>0</v>
      </c>
      <c r="G206" s="156">
        <v>120</v>
      </c>
      <c r="H206" s="71">
        <v>0</v>
      </c>
      <c r="I206" s="156">
        <v>120</v>
      </c>
      <c r="J206" s="71">
        <v>0</v>
      </c>
      <c r="K206" s="156">
        <v>120</v>
      </c>
      <c r="L206" s="8">
        <f t="shared" si="65"/>
        <v>120</v>
      </c>
      <c r="Q206" s="75"/>
    </row>
    <row r="207" spans="1:32">
      <c r="A207" s="30"/>
      <c r="B207" s="115" t="s">
        <v>217</v>
      </c>
      <c r="C207" s="32" t="s">
        <v>121</v>
      </c>
      <c r="D207" s="71">
        <v>0</v>
      </c>
      <c r="E207" s="71">
        <v>0</v>
      </c>
      <c r="F207" s="71">
        <v>0</v>
      </c>
      <c r="G207" s="156">
        <v>300</v>
      </c>
      <c r="H207" s="71">
        <v>0</v>
      </c>
      <c r="I207" s="156">
        <v>300</v>
      </c>
      <c r="J207" s="71">
        <v>0</v>
      </c>
      <c r="K207" s="156">
        <v>300</v>
      </c>
      <c r="L207" s="8">
        <f t="shared" si="65"/>
        <v>300</v>
      </c>
      <c r="Q207" s="75"/>
    </row>
    <row r="208" spans="1:32">
      <c r="A208" s="30" t="s">
        <v>6</v>
      </c>
      <c r="B208" s="124">
        <v>0.11600000000000001</v>
      </c>
      <c r="C208" s="41" t="s">
        <v>122</v>
      </c>
      <c r="D208" s="70">
        <f t="shared" ref="D208:J208" si="66">SUM(D202:D207)</f>
        <v>0</v>
      </c>
      <c r="E208" s="43">
        <f t="shared" si="66"/>
        <v>7625</v>
      </c>
      <c r="F208" s="70">
        <f t="shared" si="66"/>
        <v>0</v>
      </c>
      <c r="G208" s="43">
        <f t="shared" si="66"/>
        <v>4810</v>
      </c>
      <c r="H208" s="70">
        <f t="shared" si="66"/>
        <v>0</v>
      </c>
      <c r="I208" s="43">
        <f t="shared" si="66"/>
        <v>4810</v>
      </c>
      <c r="J208" s="70">
        <f t="shared" si="66"/>
        <v>0</v>
      </c>
      <c r="K208" s="43">
        <f t="shared" ref="K208" si="67">SUM(K202:K207)</f>
        <v>6553</v>
      </c>
      <c r="L208" s="43">
        <f>SUM(L202:L207)</f>
        <v>6553</v>
      </c>
      <c r="Q208" s="75"/>
    </row>
    <row r="209" spans="1:17" ht="11.1" customHeight="1">
      <c r="A209" s="30"/>
      <c r="B209" s="123"/>
      <c r="C209" s="41"/>
      <c r="D209" s="38"/>
      <c r="E209" s="38"/>
      <c r="F209" s="38"/>
      <c r="G209" s="38"/>
      <c r="H209" s="38"/>
      <c r="I209" s="38"/>
      <c r="J209" s="38"/>
      <c r="K209" s="38"/>
      <c r="L209" s="38"/>
      <c r="Q209" s="75"/>
    </row>
    <row r="210" spans="1:17">
      <c r="A210" s="30"/>
      <c r="B210" s="127">
        <v>0.8</v>
      </c>
      <c r="C210" s="41" t="s">
        <v>126</v>
      </c>
      <c r="D210" s="37"/>
      <c r="E210" s="37"/>
      <c r="F210" s="37"/>
      <c r="G210" s="37"/>
      <c r="H210" s="37"/>
      <c r="I210" s="37"/>
      <c r="J210" s="37"/>
      <c r="K210" s="37"/>
      <c r="L210" s="37"/>
      <c r="Q210" s="75"/>
    </row>
    <row r="211" spans="1:17" ht="25.5">
      <c r="A211" s="30"/>
      <c r="B211" s="35">
        <v>74</v>
      </c>
      <c r="C211" s="32" t="s">
        <v>160</v>
      </c>
      <c r="D211" s="37"/>
      <c r="E211" s="37"/>
      <c r="F211" s="37"/>
      <c r="G211" s="37"/>
      <c r="H211" s="37"/>
      <c r="I211" s="37"/>
      <c r="J211" s="37"/>
      <c r="K211" s="37"/>
      <c r="L211" s="37"/>
      <c r="Q211" s="75"/>
    </row>
    <row r="212" spans="1:17" ht="14.45" customHeight="1">
      <c r="A212" s="30"/>
      <c r="B212" s="115" t="s">
        <v>127</v>
      </c>
      <c r="C212" s="32" t="s">
        <v>18</v>
      </c>
      <c r="D212" s="69">
        <v>0</v>
      </c>
      <c r="E212" s="38">
        <v>3592</v>
      </c>
      <c r="F212" s="69">
        <v>0</v>
      </c>
      <c r="G212" s="38">
        <v>4093</v>
      </c>
      <c r="H212" s="69">
        <v>0</v>
      </c>
      <c r="I212" s="44">
        <v>4093</v>
      </c>
      <c r="J212" s="69">
        <v>0</v>
      </c>
      <c r="K212" s="38">
        <v>3941</v>
      </c>
      <c r="L212" s="38">
        <f>SUM(J212:K212)</f>
        <v>3941</v>
      </c>
      <c r="Q212" s="75"/>
    </row>
    <row r="213" spans="1:17" ht="14.45" customHeight="1">
      <c r="A213" s="30"/>
      <c r="B213" s="115" t="s">
        <v>128</v>
      </c>
      <c r="C213" s="32" t="s">
        <v>20</v>
      </c>
      <c r="D213" s="69">
        <v>0</v>
      </c>
      <c r="E213" s="44">
        <v>102</v>
      </c>
      <c r="F213" s="69">
        <v>0</v>
      </c>
      <c r="G213" s="37">
        <v>58</v>
      </c>
      <c r="H213" s="69">
        <v>0</v>
      </c>
      <c r="I213" s="44">
        <v>58</v>
      </c>
      <c r="J213" s="69">
        <v>0</v>
      </c>
      <c r="K213" s="37">
        <v>58</v>
      </c>
      <c r="L213" s="38">
        <f>SUM(J213:K213)</f>
        <v>58</v>
      </c>
      <c r="Q213" s="75"/>
    </row>
    <row r="214" spans="1:17" ht="14.45" customHeight="1">
      <c r="A214" s="30"/>
      <c r="B214" s="115" t="s">
        <v>129</v>
      </c>
      <c r="C214" s="32" t="s">
        <v>22</v>
      </c>
      <c r="D214" s="82">
        <v>0</v>
      </c>
      <c r="E214" s="39">
        <v>39</v>
      </c>
      <c r="F214" s="82">
        <v>0</v>
      </c>
      <c r="G214" s="42">
        <v>39</v>
      </c>
      <c r="H214" s="82">
        <v>0</v>
      </c>
      <c r="I214" s="158">
        <v>39</v>
      </c>
      <c r="J214" s="82">
        <v>0</v>
      </c>
      <c r="K214" s="42">
        <v>39</v>
      </c>
      <c r="L214" s="39">
        <f>SUM(J214:K214)</f>
        <v>39</v>
      </c>
      <c r="Q214" s="75"/>
    </row>
    <row r="215" spans="1:17" ht="25.5">
      <c r="A215" s="30" t="s">
        <v>6</v>
      </c>
      <c r="B215" s="35">
        <v>74</v>
      </c>
      <c r="C215" s="32" t="s">
        <v>160</v>
      </c>
      <c r="D215" s="82">
        <f t="shared" ref="D215:L215" si="68">SUM(D212:D214)</f>
        <v>0</v>
      </c>
      <c r="E215" s="39">
        <f t="shared" si="68"/>
        <v>3733</v>
      </c>
      <c r="F215" s="82">
        <f t="shared" si="68"/>
        <v>0</v>
      </c>
      <c r="G215" s="39">
        <f t="shared" si="68"/>
        <v>4190</v>
      </c>
      <c r="H215" s="82">
        <f t="shared" si="68"/>
        <v>0</v>
      </c>
      <c r="I215" s="158">
        <f t="shared" si="68"/>
        <v>4190</v>
      </c>
      <c r="J215" s="82">
        <f t="shared" si="68"/>
        <v>0</v>
      </c>
      <c r="K215" s="39">
        <f t="shared" ref="K215" si="69">SUM(K212:K214)</f>
        <v>4038</v>
      </c>
      <c r="L215" s="39">
        <f t="shared" si="68"/>
        <v>4038</v>
      </c>
      <c r="Q215" s="75"/>
    </row>
    <row r="216" spans="1:17" ht="11.1" customHeight="1">
      <c r="A216" s="30"/>
      <c r="B216" s="35"/>
      <c r="C216" s="32"/>
      <c r="D216" s="69"/>
      <c r="E216" s="38"/>
      <c r="F216" s="69"/>
      <c r="G216" s="38"/>
      <c r="H216" s="69"/>
      <c r="I216" s="44"/>
      <c r="J216" s="69"/>
      <c r="K216" s="38"/>
      <c r="L216" s="38"/>
      <c r="Q216" s="75"/>
    </row>
    <row r="217" spans="1:17" ht="25.5">
      <c r="A217" s="30"/>
      <c r="B217" s="35">
        <v>75</v>
      </c>
      <c r="C217" s="32" t="s">
        <v>130</v>
      </c>
      <c r="D217" s="37"/>
      <c r="E217" s="37"/>
      <c r="F217" s="37"/>
      <c r="G217" s="37"/>
      <c r="H217" s="37"/>
      <c r="I217" s="88"/>
      <c r="J217" s="37"/>
      <c r="K217" s="37"/>
      <c r="L217" s="37"/>
      <c r="Q217" s="75"/>
    </row>
    <row r="218" spans="1:17" ht="14.45" customHeight="1">
      <c r="A218" s="30"/>
      <c r="B218" s="115" t="s">
        <v>131</v>
      </c>
      <c r="C218" s="32" t="s">
        <v>18</v>
      </c>
      <c r="D218" s="69">
        <v>0</v>
      </c>
      <c r="E218" s="38">
        <v>81934</v>
      </c>
      <c r="F218" s="69">
        <v>0</v>
      </c>
      <c r="G218" s="38">
        <v>85091</v>
      </c>
      <c r="H218" s="69">
        <v>0</v>
      </c>
      <c r="I218" s="44">
        <v>85091</v>
      </c>
      <c r="J218" s="69">
        <v>0</v>
      </c>
      <c r="K218" s="38">
        <v>90441</v>
      </c>
      <c r="L218" s="38">
        <f t="shared" ref="L218:L223" si="70">SUM(J218:K218)</f>
        <v>90441</v>
      </c>
      <c r="Q218" s="75"/>
    </row>
    <row r="219" spans="1:17" ht="14.45" customHeight="1">
      <c r="A219" s="30"/>
      <c r="B219" s="115" t="s">
        <v>132</v>
      </c>
      <c r="C219" s="32" t="s">
        <v>20</v>
      </c>
      <c r="D219" s="69">
        <v>0</v>
      </c>
      <c r="E219" s="38">
        <v>892</v>
      </c>
      <c r="F219" s="69">
        <v>0</v>
      </c>
      <c r="G219" s="37">
        <v>1231</v>
      </c>
      <c r="H219" s="69">
        <v>0</v>
      </c>
      <c r="I219" s="97">
        <v>1231</v>
      </c>
      <c r="J219" s="69">
        <v>0</v>
      </c>
      <c r="K219" s="37">
        <v>1231</v>
      </c>
      <c r="L219" s="38">
        <f t="shared" si="70"/>
        <v>1231</v>
      </c>
      <c r="Q219" s="75"/>
    </row>
    <row r="220" spans="1:17" ht="14.45" customHeight="1">
      <c r="A220" s="30"/>
      <c r="B220" s="115" t="s">
        <v>133</v>
      </c>
      <c r="C220" s="32" t="s">
        <v>22</v>
      </c>
      <c r="D220" s="69">
        <v>0</v>
      </c>
      <c r="E220" s="38">
        <v>5086</v>
      </c>
      <c r="F220" s="69">
        <v>0</v>
      </c>
      <c r="G220" s="37">
        <v>3920</v>
      </c>
      <c r="H220" s="69">
        <v>0</v>
      </c>
      <c r="I220" s="97">
        <v>3920</v>
      </c>
      <c r="J220" s="69">
        <v>0</v>
      </c>
      <c r="K220" s="37">
        <v>4500</v>
      </c>
      <c r="L220" s="38">
        <f t="shared" si="70"/>
        <v>4500</v>
      </c>
      <c r="Q220" s="75"/>
    </row>
    <row r="221" spans="1:17" ht="14.45" customHeight="1">
      <c r="A221" s="30"/>
      <c r="B221" s="115" t="s">
        <v>134</v>
      </c>
      <c r="C221" s="32" t="s">
        <v>49</v>
      </c>
      <c r="D221" s="69">
        <v>0</v>
      </c>
      <c r="E221" s="38">
        <v>464</v>
      </c>
      <c r="F221" s="69">
        <v>0</v>
      </c>
      <c r="G221" s="37">
        <v>464</v>
      </c>
      <c r="H221" s="69">
        <v>0</v>
      </c>
      <c r="I221" s="97">
        <v>464</v>
      </c>
      <c r="J221" s="69">
        <v>0</v>
      </c>
      <c r="K221" s="37">
        <v>464</v>
      </c>
      <c r="L221" s="38">
        <f t="shared" si="70"/>
        <v>464</v>
      </c>
      <c r="Q221" s="75"/>
    </row>
    <row r="222" spans="1:17" ht="14.45" customHeight="1">
      <c r="A222" s="30"/>
      <c r="B222" s="115" t="s">
        <v>135</v>
      </c>
      <c r="C222" s="32" t="s">
        <v>27</v>
      </c>
      <c r="D222" s="82">
        <v>0</v>
      </c>
      <c r="E222" s="82">
        <v>0</v>
      </c>
      <c r="F222" s="82">
        <v>0</v>
      </c>
      <c r="G222" s="42">
        <v>1166</v>
      </c>
      <c r="H222" s="82">
        <v>0</v>
      </c>
      <c r="I222" s="159">
        <v>1166</v>
      </c>
      <c r="J222" s="82">
        <v>0</v>
      </c>
      <c r="K222" s="42">
        <f>1166-1066</f>
        <v>100</v>
      </c>
      <c r="L222" s="39">
        <f t="shared" si="70"/>
        <v>100</v>
      </c>
      <c r="Q222" s="75"/>
    </row>
    <row r="223" spans="1:17" ht="14.45" customHeight="1">
      <c r="A223" s="30"/>
      <c r="B223" s="115" t="s">
        <v>136</v>
      </c>
      <c r="C223" s="32" t="s">
        <v>29</v>
      </c>
      <c r="D223" s="71">
        <v>0</v>
      </c>
      <c r="E223" s="8">
        <v>120</v>
      </c>
      <c r="F223" s="71">
        <v>0</v>
      </c>
      <c r="G223" s="37">
        <v>120</v>
      </c>
      <c r="H223" s="71">
        <v>0</v>
      </c>
      <c r="I223" s="160">
        <v>120</v>
      </c>
      <c r="J223" s="71">
        <v>0</v>
      </c>
      <c r="K223" s="37">
        <v>120</v>
      </c>
      <c r="L223" s="8">
        <f t="shared" si="70"/>
        <v>120</v>
      </c>
      <c r="Q223" s="75"/>
    </row>
    <row r="224" spans="1:17" ht="25.5">
      <c r="A224" s="40" t="s">
        <v>6</v>
      </c>
      <c r="B224" s="96">
        <v>75</v>
      </c>
      <c r="C224" s="45" t="s">
        <v>130</v>
      </c>
      <c r="D224" s="70">
        <f t="shared" ref="D224:L224" si="71">SUM(D218:D223)</f>
        <v>0</v>
      </c>
      <c r="E224" s="43">
        <f t="shared" si="71"/>
        <v>88496</v>
      </c>
      <c r="F224" s="70">
        <f t="shared" si="71"/>
        <v>0</v>
      </c>
      <c r="G224" s="43">
        <f t="shared" si="71"/>
        <v>91992</v>
      </c>
      <c r="H224" s="70">
        <f t="shared" si="71"/>
        <v>0</v>
      </c>
      <c r="I224" s="90">
        <f t="shared" si="71"/>
        <v>91992</v>
      </c>
      <c r="J224" s="70">
        <f t="shared" si="71"/>
        <v>0</v>
      </c>
      <c r="K224" s="43">
        <f t="shared" ref="K224" si="72">SUM(K218:K223)</f>
        <v>96856</v>
      </c>
      <c r="L224" s="43">
        <f t="shared" si="71"/>
        <v>96856</v>
      </c>
      <c r="Q224" s="75"/>
    </row>
    <row r="225" spans="1:32" ht="3" customHeight="1">
      <c r="A225" s="30"/>
      <c r="B225" s="35"/>
      <c r="C225" s="32"/>
      <c r="D225" s="94"/>
      <c r="E225" s="47"/>
      <c r="F225" s="94"/>
      <c r="G225" s="47"/>
      <c r="H225" s="94"/>
      <c r="I225" s="46"/>
      <c r="J225" s="94"/>
      <c r="K225" s="47"/>
      <c r="L225" s="47"/>
      <c r="Q225" s="75"/>
    </row>
    <row r="226" spans="1:32" ht="27" customHeight="1">
      <c r="A226" s="30"/>
      <c r="B226" s="35">
        <v>76</v>
      </c>
      <c r="C226" s="32" t="s">
        <v>184</v>
      </c>
      <c r="D226" s="33"/>
      <c r="E226" s="33"/>
      <c r="F226" s="33"/>
      <c r="G226" s="12"/>
      <c r="H226" s="33"/>
      <c r="J226" s="33"/>
      <c r="L226" s="33"/>
      <c r="Q226" s="75"/>
    </row>
    <row r="227" spans="1:32" ht="27" customHeight="1">
      <c r="A227" s="30"/>
      <c r="B227" s="115" t="s">
        <v>185</v>
      </c>
      <c r="C227" s="30" t="s">
        <v>205</v>
      </c>
      <c r="D227" s="71">
        <v>0</v>
      </c>
      <c r="E227" s="54">
        <v>14370</v>
      </c>
      <c r="F227" s="69">
        <v>0</v>
      </c>
      <c r="G227" s="38">
        <v>15420</v>
      </c>
      <c r="H227" s="69">
        <v>0</v>
      </c>
      <c r="I227" s="54">
        <v>15420</v>
      </c>
      <c r="J227" s="71">
        <v>0</v>
      </c>
      <c r="K227" s="38">
        <v>15420</v>
      </c>
      <c r="L227" s="38">
        <f>SUM(J227:K227)</f>
        <v>15420</v>
      </c>
      <c r="Q227" s="75"/>
    </row>
    <row r="228" spans="1:32" ht="27" customHeight="1">
      <c r="A228" s="30" t="s">
        <v>6</v>
      </c>
      <c r="B228" s="35">
        <v>76</v>
      </c>
      <c r="C228" s="32" t="s">
        <v>184</v>
      </c>
      <c r="D228" s="70">
        <f t="shared" ref="D228:L228" si="73">D227</f>
        <v>0</v>
      </c>
      <c r="E228" s="55">
        <f t="shared" si="73"/>
        <v>14370</v>
      </c>
      <c r="F228" s="70">
        <f t="shared" si="73"/>
        <v>0</v>
      </c>
      <c r="G228" s="43">
        <f t="shared" si="73"/>
        <v>15420</v>
      </c>
      <c r="H228" s="70">
        <f t="shared" si="73"/>
        <v>0</v>
      </c>
      <c r="I228" s="55">
        <f t="shared" si="73"/>
        <v>15420</v>
      </c>
      <c r="J228" s="70">
        <f t="shared" si="73"/>
        <v>0</v>
      </c>
      <c r="K228" s="43">
        <f t="shared" ref="K228" si="74">K227</f>
        <v>15420</v>
      </c>
      <c r="L228" s="43">
        <f t="shared" si="73"/>
        <v>15420</v>
      </c>
      <c r="Q228" s="75"/>
    </row>
    <row r="229" spans="1:32" ht="14.45" customHeight="1">
      <c r="A229" s="30" t="s">
        <v>6</v>
      </c>
      <c r="B229" s="127">
        <v>0.8</v>
      </c>
      <c r="C229" s="41" t="s">
        <v>126</v>
      </c>
      <c r="D229" s="82">
        <f t="shared" ref="D229:L229" si="75">D224+D215+D228</f>
        <v>0</v>
      </c>
      <c r="E229" s="39">
        <f t="shared" si="75"/>
        <v>106599</v>
      </c>
      <c r="F229" s="82">
        <f t="shared" si="75"/>
        <v>0</v>
      </c>
      <c r="G229" s="39">
        <f t="shared" si="75"/>
        <v>111602</v>
      </c>
      <c r="H229" s="82">
        <f t="shared" si="75"/>
        <v>0</v>
      </c>
      <c r="I229" s="39">
        <f t="shared" si="75"/>
        <v>111602</v>
      </c>
      <c r="J229" s="82">
        <f t="shared" si="75"/>
        <v>0</v>
      </c>
      <c r="K229" s="39">
        <f t="shared" ref="K229" si="76">K224+K215+K228</f>
        <v>116314</v>
      </c>
      <c r="L229" s="39">
        <f t="shared" si="75"/>
        <v>116314</v>
      </c>
      <c r="Q229" s="75"/>
    </row>
    <row r="230" spans="1:32" ht="14.45" customHeight="1">
      <c r="A230" s="30" t="s">
        <v>6</v>
      </c>
      <c r="B230" s="123">
        <v>2055</v>
      </c>
      <c r="C230" s="87" t="s">
        <v>1</v>
      </c>
      <c r="D230" s="55">
        <f t="shared" ref="D230:L230" si="77">D229+D208+D199+D182+D171+D165+D123+D106+D68+D45+D35</f>
        <v>25851</v>
      </c>
      <c r="E230" s="43">
        <f t="shared" si="77"/>
        <v>2193739</v>
      </c>
      <c r="F230" s="55">
        <f t="shared" si="77"/>
        <v>118300</v>
      </c>
      <c r="G230" s="43">
        <f t="shared" si="77"/>
        <v>2618442</v>
      </c>
      <c r="H230" s="43">
        <f t="shared" si="77"/>
        <v>118300</v>
      </c>
      <c r="I230" s="43">
        <f t="shared" si="77"/>
        <v>2619042</v>
      </c>
      <c r="J230" s="55">
        <f t="shared" si="77"/>
        <v>43084</v>
      </c>
      <c r="K230" s="43">
        <f t="shared" si="77"/>
        <v>2628989</v>
      </c>
      <c r="L230" s="43">
        <f t="shared" si="77"/>
        <v>2672073</v>
      </c>
      <c r="Q230" s="75"/>
    </row>
    <row r="231" spans="1:32" ht="15" customHeight="1">
      <c r="A231" s="30"/>
      <c r="B231" s="123"/>
      <c r="C231" s="50"/>
      <c r="D231" s="38"/>
      <c r="E231" s="38"/>
      <c r="F231" s="38"/>
      <c r="G231" s="38"/>
      <c r="H231" s="38"/>
      <c r="I231" s="38"/>
      <c r="J231" s="38"/>
      <c r="K231" s="38"/>
      <c r="L231" s="38"/>
      <c r="Q231" s="75"/>
    </row>
    <row r="232" spans="1:32" ht="14.45" customHeight="1">
      <c r="A232" s="30" t="s">
        <v>15</v>
      </c>
      <c r="B232" s="128">
        <v>2059</v>
      </c>
      <c r="C232" s="51" t="s">
        <v>2</v>
      </c>
      <c r="D232" s="38"/>
      <c r="E232" s="38"/>
      <c r="F232" s="38"/>
      <c r="G232" s="38"/>
      <c r="H232" s="38"/>
      <c r="I232" s="38"/>
      <c r="J232" s="38"/>
      <c r="K232" s="38"/>
      <c r="L232" s="38"/>
      <c r="Q232" s="75"/>
    </row>
    <row r="233" spans="1:32" ht="14.45" customHeight="1">
      <c r="A233" s="14"/>
      <c r="B233" s="129">
        <v>1</v>
      </c>
      <c r="C233" s="52" t="s">
        <v>137</v>
      </c>
      <c r="D233" s="38"/>
      <c r="E233" s="38"/>
      <c r="F233" s="38"/>
      <c r="G233" s="38"/>
      <c r="H233" s="38"/>
      <c r="I233" s="38"/>
      <c r="J233" s="38"/>
      <c r="K233" s="38"/>
      <c r="L233" s="38"/>
      <c r="Q233" s="75"/>
    </row>
    <row r="234" spans="1:32" ht="14.45" customHeight="1">
      <c r="A234" s="30"/>
      <c r="B234" s="130">
        <v>1.0529999999999999</v>
      </c>
      <c r="C234" s="51" t="s">
        <v>138</v>
      </c>
      <c r="D234" s="38"/>
      <c r="E234" s="38"/>
      <c r="F234" s="38"/>
      <c r="G234" s="38"/>
      <c r="H234" s="38"/>
      <c r="I234" s="38"/>
      <c r="J234" s="38"/>
      <c r="K234" s="38"/>
      <c r="L234" s="38"/>
      <c r="Q234" s="75"/>
    </row>
    <row r="235" spans="1:32" ht="14.45" customHeight="1">
      <c r="A235" s="30"/>
      <c r="B235" s="118">
        <v>61</v>
      </c>
      <c r="C235" s="52" t="s">
        <v>151</v>
      </c>
      <c r="D235" s="38"/>
      <c r="E235" s="38"/>
      <c r="F235" s="38"/>
      <c r="G235" s="38"/>
      <c r="H235" s="38"/>
      <c r="I235" s="38"/>
      <c r="J235" s="38"/>
      <c r="K235" s="38"/>
      <c r="L235" s="38"/>
      <c r="Q235" s="75"/>
    </row>
    <row r="236" spans="1:32" ht="27" customHeight="1">
      <c r="A236" s="30"/>
      <c r="B236" s="118">
        <v>82</v>
      </c>
      <c r="C236" s="52" t="s">
        <v>178</v>
      </c>
      <c r="D236" s="38"/>
      <c r="E236" s="38"/>
      <c r="F236" s="38"/>
      <c r="G236" s="38"/>
      <c r="H236" s="38"/>
      <c r="I236" s="38"/>
      <c r="J236" s="38"/>
      <c r="K236" s="38"/>
      <c r="L236" s="38"/>
      <c r="Q236" s="75"/>
    </row>
    <row r="237" spans="1:32" ht="14.45" customHeight="1">
      <c r="A237" s="30"/>
      <c r="B237" s="118" t="s">
        <v>152</v>
      </c>
      <c r="C237" s="32" t="s">
        <v>27</v>
      </c>
      <c r="D237" s="82">
        <v>0</v>
      </c>
      <c r="E237" s="42">
        <v>771</v>
      </c>
      <c r="F237" s="82">
        <v>0</v>
      </c>
      <c r="G237" s="39">
        <v>1080</v>
      </c>
      <c r="H237" s="82">
        <v>0</v>
      </c>
      <c r="I237" s="39">
        <v>1080</v>
      </c>
      <c r="J237" s="82">
        <v>0</v>
      </c>
      <c r="K237" s="39">
        <v>1080</v>
      </c>
      <c r="L237" s="39">
        <f>SUM(J237:K237)</f>
        <v>1080</v>
      </c>
      <c r="Q237" s="75"/>
    </row>
    <row r="238" spans="1:32" s="5" customFormat="1" ht="14.45" customHeight="1">
      <c r="A238" s="30" t="s">
        <v>6</v>
      </c>
      <c r="B238" s="130">
        <v>1.0529999999999999</v>
      </c>
      <c r="C238" s="51" t="s">
        <v>138</v>
      </c>
      <c r="D238" s="82">
        <f t="shared" ref="D238:I240" si="78">D237</f>
        <v>0</v>
      </c>
      <c r="E238" s="114">
        <f t="shared" si="78"/>
        <v>771</v>
      </c>
      <c r="F238" s="82">
        <f t="shared" si="78"/>
        <v>0</v>
      </c>
      <c r="G238" s="114">
        <f t="shared" si="78"/>
        <v>1080</v>
      </c>
      <c r="H238" s="82">
        <f t="shared" si="78"/>
        <v>0</v>
      </c>
      <c r="I238" s="114">
        <f t="shared" si="78"/>
        <v>1080</v>
      </c>
      <c r="J238" s="82">
        <f t="shared" ref="J238:L240" si="79">J237</f>
        <v>0</v>
      </c>
      <c r="K238" s="114">
        <f t="shared" si="79"/>
        <v>1080</v>
      </c>
      <c r="L238" s="114">
        <f t="shared" si="79"/>
        <v>1080</v>
      </c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</row>
    <row r="239" spans="1:32" s="5" customFormat="1" ht="14.45" customHeight="1">
      <c r="A239" s="30" t="s">
        <v>6</v>
      </c>
      <c r="B239" s="129">
        <v>1</v>
      </c>
      <c r="C239" s="52" t="s">
        <v>137</v>
      </c>
      <c r="D239" s="70">
        <f t="shared" si="78"/>
        <v>0</v>
      </c>
      <c r="E239" s="53">
        <f t="shared" si="78"/>
        <v>771</v>
      </c>
      <c r="F239" s="70">
        <f t="shared" si="78"/>
        <v>0</v>
      </c>
      <c r="G239" s="53">
        <f t="shared" si="78"/>
        <v>1080</v>
      </c>
      <c r="H239" s="70">
        <f t="shared" si="78"/>
        <v>0</v>
      </c>
      <c r="I239" s="53">
        <f t="shared" si="78"/>
        <v>1080</v>
      </c>
      <c r="J239" s="70">
        <f t="shared" si="79"/>
        <v>0</v>
      </c>
      <c r="K239" s="53">
        <f t="shared" si="79"/>
        <v>1080</v>
      </c>
      <c r="L239" s="53">
        <f t="shared" si="79"/>
        <v>1080</v>
      </c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</row>
    <row r="240" spans="1:32" s="5" customFormat="1" ht="14.45" customHeight="1">
      <c r="A240" s="30" t="s">
        <v>6</v>
      </c>
      <c r="B240" s="128">
        <v>2059</v>
      </c>
      <c r="C240" s="51" t="s">
        <v>2</v>
      </c>
      <c r="D240" s="70">
        <f t="shared" si="78"/>
        <v>0</v>
      </c>
      <c r="E240" s="43">
        <f t="shared" si="78"/>
        <v>771</v>
      </c>
      <c r="F240" s="70">
        <f t="shared" si="78"/>
        <v>0</v>
      </c>
      <c r="G240" s="43">
        <f t="shared" si="78"/>
        <v>1080</v>
      </c>
      <c r="H240" s="70">
        <f t="shared" si="78"/>
        <v>0</v>
      </c>
      <c r="I240" s="43">
        <f t="shared" si="78"/>
        <v>1080</v>
      </c>
      <c r="J240" s="70">
        <f t="shared" si="79"/>
        <v>0</v>
      </c>
      <c r="K240" s="43">
        <f t="shared" si="79"/>
        <v>1080</v>
      </c>
      <c r="L240" s="43">
        <f t="shared" si="79"/>
        <v>1080</v>
      </c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</row>
    <row r="241" spans="1:32" s="5" customFormat="1" ht="15" customHeight="1">
      <c r="A241" s="30"/>
      <c r="B241" s="123"/>
      <c r="C241" s="50"/>
      <c r="D241" s="38"/>
      <c r="E241" s="38"/>
      <c r="F241" s="38"/>
      <c r="G241" s="38"/>
      <c r="H241" s="38"/>
      <c r="I241" s="38"/>
      <c r="J241" s="38"/>
      <c r="K241" s="38"/>
      <c r="L241" s="3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</row>
    <row r="242" spans="1:32">
      <c r="A242" s="30" t="s">
        <v>15</v>
      </c>
      <c r="B242" s="123">
        <v>2070</v>
      </c>
      <c r="C242" s="41" t="s">
        <v>3</v>
      </c>
      <c r="D242" s="38"/>
      <c r="E242" s="38"/>
      <c r="F242" s="38"/>
      <c r="G242" s="38"/>
      <c r="H242" s="38"/>
      <c r="I242" s="38"/>
      <c r="J242" s="38"/>
      <c r="K242" s="38"/>
      <c r="L242" s="38"/>
      <c r="Q242" s="75"/>
    </row>
    <row r="243" spans="1:32" ht="27" customHeight="1">
      <c r="A243" s="30"/>
      <c r="B243" s="131">
        <v>0.106</v>
      </c>
      <c r="C243" s="41" t="s">
        <v>159</v>
      </c>
      <c r="D243" s="37"/>
      <c r="E243" s="37"/>
      <c r="F243" s="37"/>
      <c r="G243" s="37"/>
      <c r="H243" s="37"/>
      <c r="I243" s="37"/>
      <c r="J243" s="37"/>
      <c r="K243" s="37"/>
      <c r="L243" s="37"/>
      <c r="Q243" s="75"/>
    </row>
    <row r="244" spans="1:32">
      <c r="A244" s="30"/>
      <c r="B244" s="117">
        <v>60</v>
      </c>
      <c r="C244" s="32" t="s">
        <v>139</v>
      </c>
      <c r="D244" s="37"/>
      <c r="E244" s="37"/>
      <c r="F244" s="37"/>
      <c r="G244" s="37"/>
      <c r="H244" s="37"/>
      <c r="I244" s="37"/>
      <c r="J244" s="37"/>
      <c r="K244" s="37"/>
      <c r="L244" s="37"/>
      <c r="Q244" s="75"/>
    </row>
    <row r="245" spans="1:32">
      <c r="A245" s="30"/>
      <c r="B245" s="115" t="s">
        <v>17</v>
      </c>
      <c r="C245" s="32" t="s">
        <v>18</v>
      </c>
      <c r="D245" s="69">
        <v>0</v>
      </c>
      <c r="E245" s="38">
        <v>4821</v>
      </c>
      <c r="F245" s="69">
        <v>0</v>
      </c>
      <c r="G245" s="38">
        <v>4366</v>
      </c>
      <c r="H245" s="69">
        <v>0</v>
      </c>
      <c r="I245" s="38">
        <v>4366</v>
      </c>
      <c r="J245" s="69">
        <v>0</v>
      </c>
      <c r="K245" s="38">
        <v>5880</v>
      </c>
      <c r="L245" s="38">
        <f>SUM(J245:K245)</f>
        <v>5880</v>
      </c>
      <c r="Q245" s="75"/>
    </row>
    <row r="246" spans="1:32">
      <c r="A246" s="30"/>
      <c r="B246" s="115" t="s">
        <v>19</v>
      </c>
      <c r="C246" s="32" t="s">
        <v>20</v>
      </c>
      <c r="D246" s="69">
        <v>0</v>
      </c>
      <c r="E246" s="54">
        <v>194</v>
      </c>
      <c r="F246" s="69">
        <v>0</v>
      </c>
      <c r="G246" s="37">
        <v>194</v>
      </c>
      <c r="H246" s="69">
        <v>0</v>
      </c>
      <c r="I246" s="37">
        <v>194</v>
      </c>
      <c r="J246" s="69">
        <v>0</v>
      </c>
      <c r="K246" s="37">
        <v>194</v>
      </c>
      <c r="L246" s="38">
        <f>SUM(J246:K246)</f>
        <v>194</v>
      </c>
      <c r="Q246" s="75"/>
    </row>
    <row r="247" spans="1:32">
      <c r="A247" s="30"/>
      <c r="B247" s="115" t="s">
        <v>21</v>
      </c>
      <c r="C247" s="32" t="s">
        <v>22</v>
      </c>
      <c r="D247" s="69">
        <v>0</v>
      </c>
      <c r="E247" s="38">
        <v>480</v>
      </c>
      <c r="F247" s="69">
        <v>0</v>
      </c>
      <c r="G247" s="37">
        <v>292</v>
      </c>
      <c r="H247" s="69">
        <v>0</v>
      </c>
      <c r="I247" s="37">
        <v>292</v>
      </c>
      <c r="J247" s="69">
        <v>0</v>
      </c>
      <c r="K247" s="37">
        <v>292</v>
      </c>
      <c r="L247" s="38">
        <f>SUM(J247:K247)</f>
        <v>292</v>
      </c>
      <c r="Q247" s="75"/>
    </row>
    <row r="248" spans="1:32">
      <c r="A248" s="30"/>
      <c r="B248" s="115" t="s">
        <v>140</v>
      </c>
      <c r="C248" s="32" t="s">
        <v>42</v>
      </c>
      <c r="D248" s="82">
        <v>0</v>
      </c>
      <c r="E248" s="82">
        <v>0</v>
      </c>
      <c r="F248" s="82">
        <v>0</v>
      </c>
      <c r="G248" s="42">
        <v>389</v>
      </c>
      <c r="H248" s="82">
        <v>0</v>
      </c>
      <c r="I248" s="42">
        <v>389</v>
      </c>
      <c r="J248" s="82">
        <v>0</v>
      </c>
      <c r="K248" s="42">
        <v>389</v>
      </c>
      <c r="L248" s="39">
        <f>SUM(J248:K248)</f>
        <v>389</v>
      </c>
      <c r="Q248" s="75"/>
    </row>
    <row r="249" spans="1:32" ht="13.5" customHeight="1">
      <c r="A249" s="30" t="s">
        <v>6</v>
      </c>
      <c r="B249" s="117">
        <v>60</v>
      </c>
      <c r="C249" s="32" t="s">
        <v>139</v>
      </c>
      <c r="D249" s="82">
        <f t="shared" ref="D249:L249" si="80">SUM(D245:D248)</f>
        <v>0</v>
      </c>
      <c r="E249" s="39">
        <f t="shared" si="80"/>
        <v>5495</v>
      </c>
      <c r="F249" s="82">
        <f t="shared" si="80"/>
        <v>0</v>
      </c>
      <c r="G249" s="39">
        <f t="shared" si="80"/>
        <v>5241</v>
      </c>
      <c r="H249" s="82">
        <f t="shared" si="80"/>
        <v>0</v>
      </c>
      <c r="I249" s="39">
        <f t="shared" si="80"/>
        <v>5241</v>
      </c>
      <c r="J249" s="82">
        <f t="shared" si="80"/>
        <v>0</v>
      </c>
      <c r="K249" s="39">
        <f t="shared" ref="K249" si="81">SUM(K245:K248)</f>
        <v>6755</v>
      </c>
      <c r="L249" s="39">
        <f t="shared" si="80"/>
        <v>6755</v>
      </c>
      <c r="Q249" s="75"/>
    </row>
    <row r="250" spans="1:32" ht="27" customHeight="1">
      <c r="A250" s="40" t="s">
        <v>6</v>
      </c>
      <c r="B250" s="168">
        <v>0.106</v>
      </c>
      <c r="C250" s="140" t="s">
        <v>159</v>
      </c>
      <c r="D250" s="82">
        <f t="shared" ref="D250:L250" si="82">D249</f>
        <v>0</v>
      </c>
      <c r="E250" s="39">
        <f t="shared" si="82"/>
        <v>5495</v>
      </c>
      <c r="F250" s="82">
        <f t="shared" si="82"/>
        <v>0</v>
      </c>
      <c r="G250" s="39">
        <f t="shared" si="82"/>
        <v>5241</v>
      </c>
      <c r="H250" s="82">
        <f t="shared" si="82"/>
        <v>0</v>
      </c>
      <c r="I250" s="39">
        <f t="shared" si="82"/>
        <v>5241</v>
      </c>
      <c r="J250" s="82">
        <f t="shared" si="82"/>
        <v>0</v>
      </c>
      <c r="K250" s="39">
        <f t="shared" ref="K250" si="83">K249</f>
        <v>6755</v>
      </c>
      <c r="L250" s="39">
        <f t="shared" si="82"/>
        <v>6755</v>
      </c>
      <c r="Q250" s="75"/>
    </row>
    <row r="251" spans="1:32" ht="3.75" customHeight="1">
      <c r="A251" s="30"/>
      <c r="B251" s="35"/>
      <c r="C251" s="41"/>
      <c r="D251" s="38"/>
      <c r="E251" s="38"/>
      <c r="F251" s="38"/>
      <c r="G251" s="38"/>
      <c r="H251" s="38"/>
      <c r="I251" s="38"/>
      <c r="J251" s="38"/>
      <c r="K251" s="38"/>
      <c r="L251" s="38"/>
      <c r="Q251" s="75"/>
    </row>
    <row r="252" spans="1:32" ht="25.5">
      <c r="A252" s="30"/>
      <c r="B252" s="131">
        <v>0.107</v>
      </c>
      <c r="C252" s="41" t="s">
        <v>157</v>
      </c>
      <c r="D252" s="33"/>
      <c r="E252" s="33"/>
      <c r="F252" s="33"/>
      <c r="G252" s="33"/>
      <c r="H252" s="33"/>
      <c r="I252" s="33"/>
      <c r="J252" s="33"/>
      <c r="K252" s="33"/>
      <c r="L252" s="33"/>
      <c r="Q252" s="75"/>
    </row>
    <row r="253" spans="1:32" ht="13.5" customHeight="1">
      <c r="A253" s="30"/>
      <c r="B253" s="117">
        <v>60</v>
      </c>
      <c r="C253" s="32" t="s">
        <v>139</v>
      </c>
      <c r="D253" s="33"/>
      <c r="E253" s="33"/>
      <c r="F253" s="33"/>
      <c r="G253" s="33"/>
      <c r="H253" s="33"/>
      <c r="I253" s="33"/>
      <c r="J253" s="33"/>
      <c r="K253" s="33"/>
      <c r="L253" s="33"/>
      <c r="Q253" s="75"/>
    </row>
    <row r="254" spans="1:32" ht="13.5" customHeight="1">
      <c r="A254" s="30"/>
      <c r="B254" s="115" t="s">
        <v>17</v>
      </c>
      <c r="C254" s="32" t="s">
        <v>18</v>
      </c>
      <c r="D254" s="71">
        <v>0</v>
      </c>
      <c r="E254" s="8">
        <v>10141</v>
      </c>
      <c r="F254" s="71">
        <v>0</v>
      </c>
      <c r="G254" s="8">
        <v>9810</v>
      </c>
      <c r="H254" s="71">
        <v>0</v>
      </c>
      <c r="I254" s="8">
        <v>9810</v>
      </c>
      <c r="J254" s="71">
        <v>0</v>
      </c>
      <c r="K254" s="8">
        <v>10512</v>
      </c>
      <c r="L254" s="8">
        <f>SUM(J254:K254)</f>
        <v>10512</v>
      </c>
      <c r="Q254" s="75"/>
    </row>
    <row r="255" spans="1:32" ht="13.5" customHeight="1">
      <c r="A255" s="30"/>
      <c r="B255" s="115" t="s">
        <v>19</v>
      </c>
      <c r="C255" s="32" t="s">
        <v>20</v>
      </c>
      <c r="D255" s="69">
        <v>0</v>
      </c>
      <c r="E255" s="38">
        <v>117</v>
      </c>
      <c r="F255" s="69">
        <v>0</v>
      </c>
      <c r="G255" s="37">
        <v>117</v>
      </c>
      <c r="H255" s="69">
        <v>0</v>
      </c>
      <c r="I255" s="37">
        <v>117</v>
      </c>
      <c r="J255" s="69">
        <v>0</v>
      </c>
      <c r="K255" s="37">
        <v>117</v>
      </c>
      <c r="L255" s="38">
        <f>SUM(J255:K255)</f>
        <v>117</v>
      </c>
      <c r="Q255" s="75"/>
    </row>
    <row r="256" spans="1:32" ht="13.5" customHeight="1">
      <c r="A256" s="30"/>
      <c r="B256" s="115" t="s">
        <v>21</v>
      </c>
      <c r="C256" s="32" t="s">
        <v>22</v>
      </c>
      <c r="D256" s="69">
        <v>0</v>
      </c>
      <c r="E256" s="38">
        <v>657</v>
      </c>
      <c r="F256" s="69">
        <v>0</v>
      </c>
      <c r="G256" s="37">
        <v>642</v>
      </c>
      <c r="H256" s="69">
        <v>0</v>
      </c>
      <c r="I256" s="37">
        <v>642</v>
      </c>
      <c r="J256" s="69">
        <v>0</v>
      </c>
      <c r="K256" s="37">
        <v>642</v>
      </c>
      <c r="L256" s="38">
        <f>SUM(J256:K256)</f>
        <v>642</v>
      </c>
      <c r="Q256" s="75"/>
    </row>
    <row r="257" spans="1:22" ht="13.5" customHeight="1">
      <c r="A257" s="30"/>
      <c r="B257" s="115" t="s">
        <v>25</v>
      </c>
      <c r="C257" s="32" t="s">
        <v>26</v>
      </c>
      <c r="D257" s="69">
        <v>0</v>
      </c>
      <c r="E257" s="54">
        <v>2160</v>
      </c>
      <c r="F257" s="69">
        <v>0</v>
      </c>
      <c r="G257" s="106">
        <v>2160</v>
      </c>
      <c r="H257" s="69">
        <v>0</v>
      </c>
      <c r="I257" s="37">
        <v>2160</v>
      </c>
      <c r="J257" s="69">
        <v>0</v>
      </c>
      <c r="K257" s="106">
        <v>2160</v>
      </c>
      <c r="L257" s="38">
        <f>SUM(J257:K257)</f>
        <v>2160</v>
      </c>
      <c r="Q257" s="75"/>
    </row>
    <row r="258" spans="1:22" ht="13.5" customHeight="1">
      <c r="A258" s="30"/>
      <c r="B258" s="115" t="s">
        <v>32</v>
      </c>
      <c r="C258" s="32" t="s">
        <v>33</v>
      </c>
      <c r="D258" s="71">
        <v>0</v>
      </c>
      <c r="E258" s="8">
        <v>492</v>
      </c>
      <c r="F258" s="71">
        <v>0</v>
      </c>
      <c r="G258" s="37">
        <v>292</v>
      </c>
      <c r="H258" s="71">
        <v>0</v>
      </c>
      <c r="I258" s="33">
        <v>292</v>
      </c>
      <c r="J258" s="71">
        <v>0</v>
      </c>
      <c r="K258" s="37">
        <v>292</v>
      </c>
      <c r="L258" s="8">
        <f>SUM(J258:K258)</f>
        <v>292</v>
      </c>
      <c r="Q258" s="75"/>
    </row>
    <row r="259" spans="1:22" ht="13.5" customHeight="1">
      <c r="A259" s="30" t="s">
        <v>6</v>
      </c>
      <c r="B259" s="117">
        <v>60</v>
      </c>
      <c r="C259" s="32" t="s">
        <v>139</v>
      </c>
      <c r="D259" s="70">
        <f t="shared" ref="D259:L259" si="84">SUM(D254:D258)</f>
        <v>0</v>
      </c>
      <c r="E259" s="43">
        <f t="shared" si="84"/>
        <v>13567</v>
      </c>
      <c r="F259" s="70">
        <f t="shared" si="84"/>
        <v>0</v>
      </c>
      <c r="G259" s="43">
        <f t="shared" si="84"/>
        <v>13021</v>
      </c>
      <c r="H259" s="70">
        <f t="shared" si="84"/>
        <v>0</v>
      </c>
      <c r="I259" s="43">
        <f t="shared" si="84"/>
        <v>13021</v>
      </c>
      <c r="J259" s="70">
        <f t="shared" si="84"/>
        <v>0</v>
      </c>
      <c r="K259" s="43">
        <f t="shared" ref="K259" si="85">SUM(K254:K258)</f>
        <v>13723</v>
      </c>
      <c r="L259" s="43">
        <f t="shared" si="84"/>
        <v>13723</v>
      </c>
      <c r="Q259" s="75"/>
    </row>
    <row r="260" spans="1:22" ht="25.5">
      <c r="A260" s="30" t="s">
        <v>6</v>
      </c>
      <c r="B260" s="131">
        <v>0.107</v>
      </c>
      <c r="C260" s="41" t="s">
        <v>157</v>
      </c>
      <c r="D260" s="82">
        <f t="shared" ref="D260:L260" si="86">D259</f>
        <v>0</v>
      </c>
      <c r="E260" s="39">
        <f t="shared" si="86"/>
        <v>13567</v>
      </c>
      <c r="F260" s="82">
        <f t="shared" si="86"/>
        <v>0</v>
      </c>
      <c r="G260" s="39">
        <f t="shared" si="86"/>
        <v>13021</v>
      </c>
      <c r="H260" s="82">
        <f t="shared" si="86"/>
        <v>0</v>
      </c>
      <c r="I260" s="39">
        <f t="shared" si="86"/>
        <v>13021</v>
      </c>
      <c r="J260" s="82">
        <f t="shared" si="86"/>
        <v>0</v>
      </c>
      <c r="K260" s="39">
        <f t="shared" ref="K260" si="87">K259</f>
        <v>13723</v>
      </c>
      <c r="L260" s="39">
        <f t="shared" si="86"/>
        <v>13723</v>
      </c>
      <c r="Q260" s="75"/>
    </row>
    <row r="261" spans="1:22" ht="9" customHeight="1">
      <c r="A261" s="30"/>
      <c r="B261" s="131"/>
      <c r="C261" s="41"/>
      <c r="D261" s="38"/>
      <c r="E261" s="38"/>
      <c r="F261" s="38"/>
      <c r="G261" s="38"/>
      <c r="H261" s="38"/>
      <c r="I261" s="38"/>
      <c r="J261" s="38"/>
      <c r="K261" s="38"/>
      <c r="L261" s="38"/>
      <c r="Q261" s="75"/>
    </row>
    <row r="262" spans="1:22" ht="13.5" customHeight="1">
      <c r="A262" s="30"/>
      <c r="B262" s="131">
        <v>0.108</v>
      </c>
      <c r="C262" s="41" t="s">
        <v>141</v>
      </c>
      <c r="D262" s="33"/>
      <c r="E262" s="33"/>
      <c r="F262" s="33"/>
      <c r="G262" s="33"/>
      <c r="H262" s="33"/>
      <c r="I262" s="33"/>
      <c r="J262" s="33"/>
      <c r="K262" s="33"/>
      <c r="L262" s="33"/>
      <c r="Q262" s="75"/>
    </row>
    <row r="263" spans="1:22" ht="13.5" customHeight="1">
      <c r="A263" s="30"/>
      <c r="B263" s="117">
        <v>60</v>
      </c>
      <c r="C263" s="32" t="s">
        <v>139</v>
      </c>
      <c r="D263" s="33"/>
      <c r="E263" s="33"/>
      <c r="F263" s="33"/>
      <c r="G263" s="33"/>
      <c r="H263" s="33"/>
      <c r="I263" s="33"/>
      <c r="J263" s="33"/>
      <c r="K263" s="33"/>
      <c r="L263" s="33"/>
      <c r="Q263" s="75"/>
    </row>
    <row r="264" spans="1:22" ht="13.5" customHeight="1">
      <c r="A264" s="30"/>
      <c r="B264" s="115" t="s">
        <v>17</v>
      </c>
      <c r="C264" s="32" t="s">
        <v>18</v>
      </c>
      <c r="D264" s="71">
        <v>0</v>
      </c>
      <c r="E264" s="8">
        <v>58072</v>
      </c>
      <c r="F264" s="71">
        <v>0</v>
      </c>
      <c r="G264" s="8">
        <v>69810</v>
      </c>
      <c r="H264" s="71">
        <v>0</v>
      </c>
      <c r="I264" s="8">
        <v>69810</v>
      </c>
      <c r="J264" s="71">
        <v>0</v>
      </c>
      <c r="K264" s="8">
        <v>72033</v>
      </c>
      <c r="L264" s="8">
        <f>SUM(J264:K264)</f>
        <v>72033</v>
      </c>
      <c r="Q264" s="75"/>
    </row>
    <row r="265" spans="1:22" ht="13.5" customHeight="1">
      <c r="A265" s="30"/>
      <c r="B265" s="115" t="s">
        <v>19</v>
      </c>
      <c r="C265" s="32" t="s">
        <v>20</v>
      </c>
      <c r="D265" s="69">
        <v>0</v>
      </c>
      <c r="E265" s="38">
        <v>800</v>
      </c>
      <c r="F265" s="69">
        <v>0</v>
      </c>
      <c r="G265" s="37">
        <v>800</v>
      </c>
      <c r="H265" s="69">
        <v>0</v>
      </c>
      <c r="I265" s="37">
        <v>800</v>
      </c>
      <c r="J265" s="69">
        <v>0</v>
      </c>
      <c r="K265" s="37">
        <v>800</v>
      </c>
      <c r="L265" s="38">
        <f>SUM(J265:K265)</f>
        <v>800</v>
      </c>
      <c r="Q265" s="75"/>
    </row>
    <row r="266" spans="1:22" ht="13.5" customHeight="1">
      <c r="A266" s="30"/>
      <c r="B266" s="115" t="s">
        <v>21</v>
      </c>
      <c r="C266" s="32" t="s">
        <v>22</v>
      </c>
      <c r="D266" s="69">
        <v>0</v>
      </c>
      <c r="E266" s="38">
        <v>800</v>
      </c>
      <c r="F266" s="69">
        <v>0</v>
      </c>
      <c r="G266" s="37">
        <v>800</v>
      </c>
      <c r="H266" s="69">
        <v>0</v>
      </c>
      <c r="I266" s="37">
        <v>800</v>
      </c>
      <c r="J266" s="69">
        <v>0</v>
      </c>
      <c r="K266" s="37">
        <v>800</v>
      </c>
      <c r="L266" s="38">
        <f>SUM(J266:K266)</f>
        <v>800</v>
      </c>
      <c r="Q266" s="75"/>
    </row>
    <row r="267" spans="1:22" ht="13.5" customHeight="1">
      <c r="A267" s="30"/>
      <c r="B267" s="115" t="s">
        <v>32</v>
      </c>
      <c r="C267" s="32" t="s">
        <v>33</v>
      </c>
      <c r="D267" s="156">
        <v>5600</v>
      </c>
      <c r="E267" s="54">
        <v>3400</v>
      </c>
      <c r="F267" s="54">
        <v>7500</v>
      </c>
      <c r="G267" s="37">
        <v>3600</v>
      </c>
      <c r="H267" s="54">
        <v>7500</v>
      </c>
      <c r="I267" s="37">
        <v>3600</v>
      </c>
      <c r="J267" s="71">
        <v>0</v>
      </c>
      <c r="K267" s="37">
        <v>3600</v>
      </c>
      <c r="L267" s="38">
        <f>SUM(J267:K267)</f>
        <v>3600</v>
      </c>
      <c r="P267" s="77"/>
      <c r="V267" s="107"/>
    </row>
    <row r="268" spans="1:22" ht="13.5" customHeight="1">
      <c r="A268" s="30"/>
      <c r="B268" s="115" t="s">
        <v>140</v>
      </c>
      <c r="C268" s="32" t="s">
        <v>42</v>
      </c>
      <c r="D268" s="71">
        <v>0</v>
      </c>
      <c r="E268" s="38">
        <v>64</v>
      </c>
      <c r="F268" s="54">
        <v>4700</v>
      </c>
      <c r="G268" s="37">
        <v>864</v>
      </c>
      <c r="H268" s="54">
        <v>4700</v>
      </c>
      <c r="I268" s="37">
        <v>864</v>
      </c>
      <c r="J268" s="71">
        <v>0</v>
      </c>
      <c r="K268" s="37">
        <f>864-600</f>
        <v>264</v>
      </c>
      <c r="L268" s="38">
        <f>SUM(J268:K268)</f>
        <v>264</v>
      </c>
      <c r="Q268" s="75"/>
    </row>
    <row r="269" spans="1:22" ht="13.5" customHeight="1">
      <c r="A269" s="30" t="s">
        <v>6</v>
      </c>
      <c r="B269" s="117">
        <v>60</v>
      </c>
      <c r="C269" s="32" t="s">
        <v>139</v>
      </c>
      <c r="D269" s="55">
        <f t="shared" ref="D269:L269" si="88">SUM(D264:D268)</f>
        <v>5600</v>
      </c>
      <c r="E269" s="43">
        <f t="shared" si="88"/>
        <v>63136</v>
      </c>
      <c r="F269" s="55">
        <f t="shared" si="88"/>
        <v>12200</v>
      </c>
      <c r="G269" s="43">
        <f t="shared" si="88"/>
        <v>75874</v>
      </c>
      <c r="H269" s="55">
        <f t="shared" si="88"/>
        <v>12200</v>
      </c>
      <c r="I269" s="43">
        <f t="shared" si="88"/>
        <v>75874</v>
      </c>
      <c r="J269" s="70">
        <f t="shared" si="88"/>
        <v>0</v>
      </c>
      <c r="K269" s="43">
        <f t="shared" ref="K269" si="89">SUM(K264:K268)</f>
        <v>77497</v>
      </c>
      <c r="L269" s="43">
        <f t="shared" si="88"/>
        <v>77497</v>
      </c>
      <c r="Q269" s="75"/>
    </row>
    <row r="270" spans="1:22" ht="9" customHeight="1">
      <c r="A270" s="30"/>
      <c r="B270" s="117"/>
      <c r="C270" s="32"/>
      <c r="D270" s="54"/>
      <c r="E270" s="38"/>
      <c r="F270" s="69"/>
      <c r="G270" s="38"/>
      <c r="H270" s="69"/>
      <c r="I270" s="38"/>
      <c r="J270" s="54"/>
      <c r="K270" s="38"/>
      <c r="L270" s="38"/>
      <c r="Q270" s="75"/>
    </row>
    <row r="271" spans="1:22" ht="27.95" customHeight="1">
      <c r="A271" s="30"/>
      <c r="B271" s="117">
        <v>61</v>
      </c>
      <c r="C271" s="32" t="s">
        <v>232</v>
      </c>
      <c r="D271" s="38"/>
      <c r="E271" s="38"/>
      <c r="F271" s="38"/>
      <c r="G271" s="38"/>
      <c r="H271" s="38"/>
      <c r="I271" s="38"/>
      <c r="J271" s="38"/>
      <c r="K271" s="38"/>
      <c r="L271" s="38"/>
      <c r="Q271" s="75"/>
    </row>
    <row r="272" spans="1:22" ht="13.5" customHeight="1">
      <c r="A272" s="30"/>
      <c r="B272" s="117" t="s">
        <v>40</v>
      </c>
      <c r="C272" s="32" t="s">
        <v>33</v>
      </c>
      <c r="D272" s="54">
        <v>1510</v>
      </c>
      <c r="E272" s="69">
        <v>0</v>
      </c>
      <c r="F272" s="69">
        <v>0</v>
      </c>
      <c r="G272" s="69">
        <v>0</v>
      </c>
      <c r="H272" s="69">
        <v>0</v>
      </c>
      <c r="I272" s="69">
        <v>0</v>
      </c>
      <c r="J272" s="69">
        <v>0</v>
      </c>
      <c r="K272" s="69">
        <v>0</v>
      </c>
      <c r="L272" s="69">
        <f>SUM(J272:K272)</f>
        <v>0</v>
      </c>
      <c r="M272" s="150"/>
      <c r="N272" s="155"/>
      <c r="O272" s="150"/>
      <c r="P272" s="150"/>
      <c r="Q272" s="150"/>
      <c r="V272" s="107"/>
    </row>
    <row r="273" spans="1:17" ht="27.95" customHeight="1">
      <c r="A273" s="30" t="s">
        <v>6</v>
      </c>
      <c r="B273" s="117">
        <v>61</v>
      </c>
      <c r="C273" s="32" t="s">
        <v>232</v>
      </c>
      <c r="D273" s="63">
        <f t="shared" ref="D273:L273" si="90">D272</f>
        <v>1510</v>
      </c>
      <c r="E273" s="82">
        <f t="shared" si="90"/>
        <v>0</v>
      </c>
      <c r="F273" s="82">
        <f t="shared" si="90"/>
        <v>0</v>
      </c>
      <c r="G273" s="82">
        <f t="shared" si="90"/>
        <v>0</v>
      </c>
      <c r="H273" s="82">
        <f t="shared" si="90"/>
        <v>0</v>
      </c>
      <c r="I273" s="82">
        <f t="shared" si="90"/>
        <v>0</v>
      </c>
      <c r="J273" s="82">
        <f t="shared" si="90"/>
        <v>0</v>
      </c>
      <c r="K273" s="82">
        <f t="shared" ref="K273" si="91">K272</f>
        <v>0</v>
      </c>
      <c r="L273" s="82">
        <f t="shared" si="90"/>
        <v>0</v>
      </c>
      <c r="Q273" s="75"/>
    </row>
    <row r="274" spans="1:17" ht="13.5" customHeight="1">
      <c r="A274" s="30" t="s">
        <v>6</v>
      </c>
      <c r="B274" s="131">
        <v>0.108</v>
      </c>
      <c r="C274" s="41" t="s">
        <v>141</v>
      </c>
      <c r="D274" s="63">
        <f t="shared" ref="D274:L274" si="92">D269+D273</f>
        <v>7110</v>
      </c>
      <c r="E274" s="63">
        <f t="shared" si="92"/>
        <v>63136</v>
      </c>
      <c r="F274" s="63">
        <f t="shared" si="92"/>
        <v>12200</v>
      </c>
      <c r="G274" s="63">
        <f t="shared" si="92"/>
        <v>75874</v>
      </c>
      <c r="H274" s="63">
        <f t="shared" si="92"/>
        <v>12200</v>
      </c>
      <c r="I274" s="63">
        <f t="shared" si="92"/>
        <v>75874</v>
      </c>
      <c r="J274" s="82">
        <f t="shared" si="92"/>
        <v>0</v>
      </c>
      <c r="K274" s="63">
        <f t="shared" ref="K274" si="93">K269+K273</f>
        <v>77497</v>
      </c>
      <c r="L274" s="63">
        <f t="shared" si="92"/>
        <v>77497</v>
      </c>
      <c r="Q274" s="75"/>
    </row>
    <row r="275" spans="1:17" ht="13.5" customHeight="1">
      <c r="A275" s="30" t="s">
        <v>6</v>
      </c>
      <c r="B275" s="123">
        <v>2070</v>
      </c>
      <c r="C275" s="41" t="s">
        <v>3</v>
      </c>
      <c r="D275" s="113">
        <f t="shared" ref="D275:L275" si="94">D274+D260+D250</f>
        <v>7110</v>
      </c>
      <c r="E275" s="42">
        <f t="shared" si="94"/>
        <v>82198</v>
      </c>
      <c r="F275" s="159">
        <f t="shared" si="94"/>
        <v>12200</v>
      </c>
      <c r="G275" s="42">
        <f t="shared" si="94"/>
        <v>94136</v>
      </c>
      <c r="H275" s="159">
        <f t="shared" si="94"/>
        <v>12200</v>
      </c>
      <c r="I275" s="159">
        <f t="shared" si="94"/>
        <v>94136</v>
      </c>
      <c r="J275" s="84">
        <f t="shared" si="94"/>
        <v>0</v>
      </c>
      <c r="K275" s="42">
        <f t="shared" ref="K275" si="95">K274+K260+K250</f>
        <v>97975</v>
      </c>
      <c r="L275" s="42">
        <f t="shared" si="94"/>
        <v>97975</v>
      </c>
      <c r="Q275" s="75"/>
    </row>
    <row r="276" spans="1:17" ht="9" customHeight="1">
      <c r="A276" s="30"/>
      <c r="B276" s="123"/>
      <c r="C276" s="41"/>
      <c r="D276" s="37"/>
      <c r="E276" s="37"/>
      <c r="F276" s="97"/>
      <c r="G276" s="37"/>
      <c r="H276" s="97"/>
      <c r="I276" s="97"/>
      <c r="J276" s="97"/>
      <c r="K276" s="37"/>
      <c r="L276" s="37"/>
      <c r="Q276" s="75"/>
    </row>
    <row r="277" spans="1:17">
      <c r="A277" s="49" t="s">
        <v>15</v>
      </c>
      <c r="B277" s="132">
        <v>2216</v>
      </c>
      <c r="C277" s="51" t="s">
        <v>150</v>
      </c>
      <c r="D277" s="37"/>
      <c r="E277" s="37"/>
      <c r="F277" s="88"/>
      <c r="G277" s="37"/>
      <c r="H277" s="88"/>
      <c r="I277" s="88"/>
      <c r="J277" s="97"/>
      <c r="K277" s="37"/>
      <c r="L277" s="37"/>
      <c r="Q277" s="75"/>
    </row>
    <row r="278" spans="1:17" ht="15" customHeight="1">
      <c r="A278" s="56"/>
      <c r="B278" s="133">
        <v>6</v>
      </c>
      <c r="C278" s="52" t="s">
        <v>144</v>
      </c>
      <c r="D278" s="37"/>
      <c r="F278" s="88"/>
      <c r="G278" s="37"/>
      <c r="H278" s="88"/>
      <c r="I278" s="88"/>
      <c r="J278" s="97"/>
      <c r="K278" s="37"/>
      <c r="L278" s="37"/>
      <c r="Q278" s="75"/>
    </row>
    <row r="279" spans="1:17" ht="15" customHeight="1">
      <c r="A279" s="30"/>
      <c r="B279" s="134">
        <v>6.0529999999999999</v>
      </c>
      <c r="C279" s="32" t="s">
        <v>138</v>
      </c>
      <c r="D279" s="37"/>
      <c r="E279" s="37"/>
      <c r="F279" s="88"/>
      <c r="G279" s="37"/>
      <c r="H279" s="88"/>
      <c r="I279" s="88"/>
      <c r="J279" s="97"/>
      <c r="K279" s="37"/>
      <c r="L279" s="37"/>
      <c r="Q279" s="75"/>
    </row>
    <row r="280" spans="1:17" ht="15" customHeight="1">
      <c r="A280" s="40"/>
      <c r="B280" s="169">
        <v>61</v>
      </c>
      <c r="C280" s="170" t="s">
        <v>151</v>
      </c>
      <c r="D280" s="42"/>
      <c r="E280" s="42"/>
      <c r="F280" s="171"/>
      <c r="G280" s="42"/>
      <c r="H280" s="171"/>
      <c r="I280" s="171"/>
      <c r="J280" s="159"/>
      <c r="K280" s="42"/>
      <c r="L280" s="42"/>
      <c r="Q280" s="75"/>
    </row>
    <row r="281" spans="1:17" ht="15" customHeight="1">
      <c r="A281" s="30"/>
      <c r="B281" s="118">
        <v>89</v>
      </c>
      <c r="C281" s="52" t="s">
        <v>170</v>
      </c>
      <c r="D281" s="37"/>
      <c r="E281" s="37"/>
      <c r="F281" s="88"/>
      <c r="G281" s="37"/>
      <c r="H281" s="88"/>
      <c r="I281" s="88"/>
      <c r="J281" s="97"/>
      <c r="K281" s="37"/>
      <c r="L281" s="37"/>
      <c r="Q281" s="75"/>
    </row>
    <row r="282" spans="1:17" ht="15" customHeight="1">
      <c r="A282" s="30"/>
      <c r="B282" s="118" t="s">
        <v>153</v>
      </c>
      <c r="C282" s="32" t="s">
        <v>27</v>
      </c>
      <c r="D282" s="71">
        <v>0</v>
      </c>
      <c r="E282" s="12">
        <v>3555</v>
      </c>
      <c r="F282" s="85">
        <v>0</v>
      </c>
      <c r="G282" s="37">
        <v>3700</v>
      </c>
      <c r="H282" s="85">
        <v>0</v>
      </c>
      <c r="I282" s="97">
        <v>3700</v>
      </c>
      <c r="J282" s="71">
        <v>0</v>
      </c>
      <c r="K282" s="37">
        <v>3700</v>
      </c>
      <c r="L282" s="37">
        <f>SUM(J282:K282)</f>
        <v>3700</v>
      </c>
      <c r="Q282" s="75"/>
    </row>
    <row r="283" spans="1:17" ht="15" customHeight="1">
      <c r="A283" s="30" t="s">
        <v>6</v>
      </c>
      <c r="B283" s="134">
        <v>6.0529999999999999</v>
      </c>
      <c r="C283" s="32" t="s">
        <v>138</v>
      </c>
      <c r="D283" s="86">
        <f t="shared" ref="D283:I284" si="96">D282</f>
        <v>0</v>
      </c>
      <c r="E283" s="48">
        <f t="shared" si="96"/>
        <v>3555</v>
      </c>
      <c r="F283" s="86">
        <f t="shared" si="96"/>
        <v>0</v>
      </c>
      <c r="G283" s="48">
        <f t="shared" si="96"/>
        <v>3700</v>
      </c>
      <c r="H283" s="86">
        <f t="shared" si="96"/>
        <v>0</v>
      </c>
      <c r="I283" s="91">
        <f t="shared" si="96"/>
        <v>3700</v>
      </c>
      <c r="J283" s="86">
        <f t="shared" ref="J283:L284" si="97">J282</f>
        <v>0</v>
      </c>
      <c r="K283" s="48">
        <f t="shared" si="97"/>
        <v>3700</v>
      </c>
      <c r="L283" s="91">
        <f t="shared" si="97"/>
        <v>3700</v>
      </c>
      <c r="Q283" s="75"/>
    </row>
    <row r="284" spans="1:17" ht="15" customHeight="1">
      <c r="A284" s="30" t="s">
        <v>6</v>
      </c>
      <c r="B284" s="133">
        <v>6</v>
      </c>
      <c r="C284" s="52" t="s">
        <v>144</v>
      </c>
      <c r="D284" s="86">
        <f t="shared" si="96"/>
        <v>0</v>
      </c>
      <c r="E284" s="48">
        <f t="shared" si="96"/>
        <v>3555</v>
      </c>
      <c r="F284" s="86">
        <f t="shared" si="96"/>
        <v>0</v>
      </c>
      <c r="G284" s="48">
        <f t="shared" si="96"/>
        <v>3700</v>
      </c>
      <c r="H284" s="86">
        <f t="shared" si="96"/>
        <v>0</v>
      </c>
      <c r="I284" s="91">
        <f t="shared" si="96"/>
        <v>3700</v>
      </c>
      <c r="J284" s="86">
        <f t="shared" si="97"/>
        <v>0</v>
      </c>
      <c r="K284" s="48">
        <f t="shared" si="97"/>
        <v>3700</v>
      </c>
      <c r="L284" s="48">
        <f t="shared" si="97"/>
        <v>3700</v>
      </c>
      <c r="Q284" s="75"/>
    </row>
    <row r="285" spans="1:17" ht="15" customHeight="1">
      <c r="A285" s="30" t="s">
        <v>6</v>
      </c>
      <c r="B285" s="132">
        <v>2216</v>
      </c>
      <c r="C285" s="51" t="s">
        <v>150</v>
      </c>
      <c r="D285" s="86">
        <f t="shared" ref="D285:L285" si="98">D283</f>
        <v>0</v>
      </c>
      <c r="E285" s="48">
        <f t="shared" si="98"/>
        <v>3555</v>
      </c>
      <c r="F285" s="86">
        <f t="shared" si="98"/>
        <v>0</v>
      </c>
      <c r="G285" s="48">
        <f t="shared" si="98"/>
        <v>3700</v>
      </c>
      <c r="H285" s="86">
        <f t="shared" si="98"/>
        <v>0</v>
      </c>
      <c r="I285" s="91">
        <f t="shared" si="98"/>
        <v>3700</v>
      </c>
      <c r="J285" s="86">
        <f t="shared" si="98"/>
        <v>0</v>
      </c>
      <c r="K285" s="48">
        <f t="shared" ref="K285" si="99">K283</f>
        <v>3700</v>
      </c>
      <c r="L285" s="48">
        <f t="shared" si="98"/>
        <v>3700</v>
      </c>
      <c r="Q285" s="75"/>
    </row>
    <row r="286" spans="1:17" ht="15" customHeight="1">
      <c r="A286" s="57" t="s">
        <v>6</v>
      </c>
      <c r="B286" s="135"/>
      <c r="C286" s="59" t="s">
        <v>14</v>
      </c>
      <c r="D286" s="48">
        <f t="shared" ref="D286:L286" si="100">D275+D230+D240+D285</f>
        <v>32961</v>
      </c>
      <c r="E286" s="48">
        <f t="shared" si="100"/>
        <v>2280263</v>
      </c>
      <c r="F286" s="48">
        <f t="shared" si="100"/>
        <v>130500</v>
      </c>
      <c r="G286" s="48">
        <f t="shared" si="100"/>
        <v>2717358</v>
      </c>
      <c r="H286" s="48">
        <f t="shared" si="100"/>
        <v>130500</v>
      </c>
      <c r="I286" s="48">
        <f t="shared" si="100"/>
        <v>2717958</v>
      </c>
      <c r="J286" s="112">
        <f t="shared" si="100"/>
        <v>43084</v>
      </c>
      <c r="K286" s="48">
        <f t="shared" ref="K286" si="101">K275+K230+K240+K285</f>
        <v>2731744</v>
      </c>
      <c r="L286" s="48">
        <f t="shared" si="100"/>
        <v>2774828</v>
      </c>
      <c r="Q286" s="75"/>
    </row>
    <row r="287" spans="1:17" ht="15" customHeight="1">
      <c r="A287" s="30"/>
      <c r="B287" s="123"/>
      <c r="C287" s="41"/>
      <c r="D287" s="37"/>
      <c r="E287" s="37"/>
      <c r="F287" s="37"/>
      <c r="G287" s="37"/>
      <c r="H287" s="37"/>
      <c r="I287" s="37"/>
      <c r="J287" s="37"/>
      <c r="K287" s="37"/>
      <c r="L287" s="37"/>
      <c r="Q287" s="75"/>
    </row>
    <row r="288" spans="1:17" ht="15" customHeight="1">
      <c r="A288" s="30"/>
      <c r="B288" s="123"/>
      <c r="C288" s="41" t="s">
        <v>142</v>
      </c>
      <c r="D288" s="37"/>
      <c r="E288" s="37"/>
      <c r="F288" s="37"/>
      <c r="G288" s="37"/>
      <c r="H288" s="37"/>
      <c r="I288" s="37"/>
      <c r="J288" s="37"/>
      <c r="K288" s="37"/>
      <c r="L288" s="37"/>
      <c r="Q288" s="75"/>
    </row>
    <row r="289" spans="1:17" ht="15" customHeight="1">
      <c r="A289" s="30" t="s">
        <v>15</v>
      </c>
      <c r="B289" s="128">
        <v>4055</v>
      </c>
      <c r="C289" s="51" t="s">
        <v>4</v>
      </c>
      <c r="D289" s="60"/>
      <c r="E289" s="60"/>
      <c r="F289" s="60"/>
      <c r="G289" s="60"/>
      <c r="H289" s="60"/>
      <c r="I289" s="60"/>
      <c r="J289" s="60"/>
      <c r="K289" s="60"/>
      <c r="L289" s="60"/>
      <c r="Q289" s="75"/>
    </row>
    <row r="290" spans="1:17" ht="15" customHeight="1">
      <c r="A290" s="30"/>
      <c r="B290" s="131">
        <v>0.20699999999999999</v>
      </c>
      <c r="C290" s="51" t="s">
        <v>188</v>
      </c>
      <c r="D290" s="60"/>
      <c r="E290" s="60"/>
      <c r="F290" s="60"/>
      <c r="G290" s="60"/>
      <c r="H290" s="60"/>
      <c r="I290" s="60"/>
      <c r="J290" s="60"/>
      <c r="K290" s="60"/>
      <c r="L290" s="60"/>
      <c r="Q290" s="75"/>
    </row>
    <row r="291" spans="1:17" ht="39.950000000000003" customHeight="1">
      <c r="A291" s="30"/>
      <c r="B291" s="119">
        <v>71</v>
      </c>
      <c r="C291" s="52" t="s">
        <v>203</v>
      </c>
      <c r="D291" s="89"/>
      <c r="E291" s="89"/>
      <c r="F291" s="89"/>
      <c r="G291" s="89"/>
      <c r="H291" s="89"/>
      <c r="I291" s="89"/>
      <c r="J291" s="89"/>
      <c r="K291" s="89"/>
      <c r="L291" s="89"/>
      <c r="Q291" s="75"/>
    </row>
    <row r="292" spans="1:17" ht="15" customHeight="1">
      <c r="A292" s="30"/>
      <c r="B292" s="119" t="s">
        <v>191</v>
      </c>
      <c r="C292" s="52" t="s">
        <v>190</v>
      </c>
      <c r="D292" s="63">
        <v>18144</v>
      </c>
      <c r="E292" s="82">
        <v>0</v>
      </c>
      <c r="F292" s="113">
        <v>30000</v>
      </c>
      <c r="G292" s="84">
        <v>0</v>
      </c>
      <c r="H292" s="113">
        <v>30000</v>
      </c>
      <c r="I292" s="84">
        <v>0</v>
      </c>
      <c r="J292" s="113">
        <v>4972</v>
      </c>
      <c r="K292" s="84">
        <v>0</v>
      </c>
      <c r="L292" s="113">
        <f>SUM(J292:K292)</f>
        <v>4972</v>
      </c>
      <c r="M292" s="150"/>
      <c r="N292" s="150"/>
      <c r="O292" s="150"/>
      <c r="P292" s="150"/>
      <c r="Q292" s="150"/>
    </row>
    <row r="293" spans="1:17" ht="39.950000000000003" customHeight="1">
      <c r="A293" s="30" t="s">
        <v>6</v>
      </c>
      <c r="B293" s="119">
        <v>71</v>
      </c>
      <c r="C293" s="52" t="s">
        <v>203</v>
      </c>
      <c r="D293" s="113">
        <f t="shared" ref="D293:L293" si="102">D292</f>
        <v>18144</v>
      </c>
      <c r="E293" s="84">
        <f t="shared" si="102"/>
        <v>0</v>
      </c>
      <c r="F293" s="113">
        <f t="shared" si="102"/>
        <v>30000</v>
      </c>
      <c r="G293" s="84">
        <f t="shared" si="102"/>
        <v>0</v>
      </c>
      <c r="H293" s="113">
        <f t="shared" si="102"/>
        <v>30000</v>
      </c>
      <c r="I293" s="84">
        <f t="shared" si="102"/>
        <v>0</v>
      </c>
      <c r="J293" s="113">
        <f t="shared" si="102"/>
        <v>4972</v>
      </c>
      <c r="K293" s="84">
        <f t="shared" ref="K293" si="103">K292</f>
        <v>0</v>
      </c>
      <c r="L293" s="113">
        <f t="shared" si="102"/>
        <v>4972</v>
      </c>
      <c r="Q293" s="75"/>
    </row>
    <row r="294" spans="1:17" ht="15" customHeight="1">
      <c r="A294" s="30"/>
      <c r="B294" s="119"/>
      <c r="C294" s="52"/>
      <c r="D294" s="106"/>
      <c r="E294" s="85"/>
      <c r="F294" s="106"/>
      <c r="G294" s="85"/>
      <c r="H294" s="106"/>
      <c r="I294" s="85"/>
      <c r="J294" s="106"/>
      <c r="K294" s="85"/>
      <c r="L294" s="106"/>
      <c r="Q294" s="75"/>
    </row>
    <row r="295" spans="1:17" ht="72.75" customHeight="1">
      <c r="A295" s="30"/>
      <c r="B295" s="119">
        <v>72</v>
      </c>
      <c r="C295" s="164" t="s">
        <v>204</v>
      </c>
      <c r="D295" s="89"/>
      <c r="E295" s="89"/>
      <c r="F295" s="89"/>
      <c r="G295" s="89"/>
      <c r="H295" s="89"/>
      <c r="I295" s="89"/>
      <c r="J295" s="89"/>
      <c r="K295" s="89"/>
      <c r="L295" s="89"/>
      <c r="Q295" s="75"/>
    </row>
    <row r="296" spans="1:17" ht="15" customHeight="1">
      <c r="A296" s="30"/>
      <c r="B296" s="141" t="s">
        <v>193</v>
      </c>
      <c r="C296" s="142" t="s">
        <v>194</v>
      </c>
      <c r="D296" s="54">
        <v>12586</v>
      </c>
      <c r="E296" s="85">
        <v>0</v>
      </c>
      <c r="F296" s="106">
        <v>20000</v>
      </c>
      <c r="G296" s="85">
        <v>0</v>
      </c>
      <c r="H296" s="106">
        <v>20000</v>
      </c>
      <c r="I296" s="85">
        <v>0</v>
      </c>
      <c r="J296" s="106">
        <v>6516</v>
      </c>
      <c r="K296" s="85">
        <v>0</v>
      </c>
      <c r="L296" s="106">
        <f>SUM(J296:K296)</f>
        <v>6516</v>
      </c>
      <c r="M296" s="150"/>
      <c r="N296" s="150"/>
      <c r="O296" s="150"/>
      <c r="P296" s="150"/>
      <c r="Q296" s="150"/>
    </row>
    <row r="297" spans="1:17" ht="15" customHeight="1">
      <c r="A297" s="30"/>
      <c r="B297" s="141" t="s">
        <v>192</v>
      </c>
      <c r="C297" s="142" t="s">
        <v>180</v>
      </c>
      <c r="D297" s="63">
        <v>32750</v>
      </c>
      <c r="E297" s="84">
        <v>0</v>
      </c>
      <c r="F297" s="161">
        <v>72100</v>
      </c>
      <c r="G297" s="84">
        <v>0</v>
      </c>
      <c r="H297" s="113">
        <v>72100</v>
      </c>
      <c r="I297" s="84">
        <v>0</v>
      </c>
      <c r="J297" s="113">
        <v>1</v>
      </c>
      <c r="K297" s="84">
        <v>0</v>
      </c>
      <c r="L297" s="113">
        <f>SUM(J297:K297)</f>
        <v>1</v>
      </c>
      <c r="M297" s="150"/>
      <c r="N297" s="150"/>
      <c r="O297" s="150"/>
      <c r="P297" s="150"/>
      <c r="Q297" s="150"/>
    </row>
    <row r="298" spans="1:17" ht="70.5" customHeight="1">
      <c r="A298" s="40" t="s">
        <v>6</v>
      </c>
      <c r="B298" s="172">
        <v>72</v>
      </c>
      <c r="C298" s="170" t="s">
        <v>189</v>
      </c>
      <c r="D298" s="113">
        <f t="shared" ref="D298:I298" si="104">SUM(D296:D297)</f>
        <v>45336</v>
      </c>
      <c r="E298" s="84">
        <f t="shared" si="104"/>
        <v>0</v>
      </c>
      <c r="F298" s="161">
        <f t="shared" si="104"/>
        <v>92100</v>
      </c>
      <c r="G298" s="84">
        <f t="shared" si="104"/>
        <v>0</v>
      </c>
      <c r="H298" s="161">
        <f t="shared" si="104"/>
        <v>92100</v>
      </c>
      <c r="I298" s="84">
        <f t="shared" si="104"/>
        <v>0</v>
      </c>
      <c r="J298" s="113">
        <f>SUM(J296:J297)</f>
        <v>6517</v>
      </c>
      <c r="K298" s="84">
        <f t="shared" ref="K298" si="105">SUM(K296:K297)</f>
        <v>0</v>
      </c>
      <c r="L298" s="113">
        <f>SUM(L296:L297)</f>
        <v>6517</v>
      </c>
      <c r="Q298" s="75"/>
    </row>
    <row r="299" spans="1:17" ht="3.75" customHeight="1">
      <c r="A299" s="30"/>
      <c r="B299" s="119"/>
      <c r="C299" s="52"/>
      <c r="D299" s="85"/>
      <c r="E299" s="85"/>
      <c r="F299" s="89"/>
      <c r="G299" s="89"/>
      <c r="H299" s="85"/>
      <c r="I299" s="85"/>
      <c r="J299" s="89"/>
      <c r="K299" s="89"/>
      <c r="L299" s="89"/>
      <c r="Q299" s="75"/>
    </row>
    <row r="300" spans="1:17" ht="27.95" customHeight="1">
      <c r="A300" s="30"/>
      <c r="B300" s="119">
        <v>73</v>
      </c>
      <c r="C300" s="52" t="s">
        <v>195</v>
      </c>
      <c r="D300" s="85"/>
      <c r="E300" s="85"/>
      <c r="F300" s="89"/>
      <c r="G300" s="89"/>
      <c r="H300" s="85"/>
      <c r="I300" s="85"/>
      <c r="J300" s="89"/>
      <c r="K300" s="89"/>
      <c r="L300" s="89"/>
      <c r="Q300" s="75"/>
    </row>
    <row r="301" spans="1:17" ht="15" customHeight="1">
      <c r="A301" s="35"/>
      <c r="B301" s="119" t="s">
        <v>196</v>
      </c>
      <c r="C301" s="52" t="s">
        <v>180</v>
      </c>
      <c r="D301" s="106">
        <v>23500</v>
      </c>
      <c r="E301" s="85">
        <v>0</v>
      </c>
      <c r="F301" s="89">
        <v>5230</v>
      </c>
      <c r="G301" s="85">
        <v>0</v>
      </c>
      <c r="H301" s="106">
        <v>5230</v>
      </c>
      <c r="I301" s="85">
        <v>0</v>
      </c>
      <c r="J301" s="85">
        <v>0</v>
      </c>
      <c r="K301" s="85">
        <v>0</v>
      </c>
      <c r="L301" s="85">
        <f>SUM(J301:K301)</f>
        <v>0</v>
      </c>
      <c r="Q301" s="75"/>
    </row>
    <row r="302" spans="1:17" ht="15" customHeight="1">
      <c r="A302" s="30" t="s">
        <v>6</v>
      </c>
      <c r="B302" s="131">
        <v>0.20699999999999999</v>
      </c>
      <c r="C302" s="51" t="s">
        <v>188</v>
      </c>
      <c r="D302" s="112">
        <f t="shared" ref="D302:I302" si="106">D298+D293+D301</f>
        <v>86980</v>
      </c>
      <c r="E302" s="86">
        <f t="shared" si="106"/>
        <v>0</v>
      </c>
      <c r="F302" s="162">
        <f t="shared" si="106"/>
        <v>127330</v>
      </c>
      <c r="G302" s="86">
        <f t="shared" si="106"/>
        <v>0</v>
      </c>
      <c r="H302" s="112">
        <f t="shared" si="106"/>
        <v>127330</v>
      </c>
      <c r="I302" s="86">
        <f t="shared" si="106"/>
        <v>0</v>
      </c>
      <c r="J302" s="112">
        <f>J298+J293+J301</f>
        <v>11489</v>
      </c>
      <c r="K302" s="86">
        <f t="shared" ref="K302" si="107">K298+K293+K301</f>
        <v>0</v>
      </c>
      <c r="L302" s="112">
        <f>L298+L293+L301</f>
        <v>11489</v>
      </c>
      <c r="Q302" s="75"/>
    </row>
    <row r="303" spans="1:17" ht="9" customHeight="1">
      <c r="A303" s="30"/>
      <c r="B303" s="131"/>
      <c r="C303" s="51"/>
      <c r="D303" s="89"/>
      <c r="E303" s="89"/>
      <c r="F303" s="89"/>
      <c r="G303" s="89"/>
      <c r="H303" s="89"/>
      <c r="I303" s="89"/>
      <c r="J303" s="89"/>
      <c r="K303" s="89"/>
      <c r="L303" s="89"/>
      <c r="Q303" s="75"/>
    </row>
    <row r="304" spans="1:17" ht="15" customHeight="1">
      <c r="A304" s="14"/>
      <c r="B304" s="131">
        <v>0.21099999999999999</v>
      </c>
      <c r="C304" s="51" t="s">
        <v>144</v>
      </c>
      <c r="D304" s="89"/>
      <c r="E304" s="89"/>
      <c r="F304" s="89"/>
      <c r="G304" s="89"/>
      <c r="H304" s="89"/>
      <c r="I304" s="89"/>
      <c r="J304" s="89"/>
      <c r="K304" s="89"/>
      <c r="L304" s="89"/>
      <c r="Q304" s="75"/>
    </row>
    <row r="305" spans="1:32" ht="15" customHeight="1">
      <c r="A305" s="14"/>
      <c r="B305" s="119">
        <v>61</v>
      </c>
      <c r="C305" s="52" t="s">
        <v>154</v>
      </c>
      <c r="D305" s="62"/>
      <c r="E305" s="62"/>
      <c r="F305" s="62"/>
      <c r="G305" s="62"/>
      <c r="H305" s="62"/>
      <c r="I305" s="62"/>
      <c r="J305" s="62"/>
      <c r="K305" s="62"/>
      <c r="L305" s="62"/>
      <c r="Q305" s="75"/>
    </row>
    <row r="306" spans="1:32" ht="15" customHeight="1">
      <c r="A306" s="14"/>
      <c r="B306" s="119" t="s">
        <v>199</v>
      </c>
      <c r="C306" s="52" t="s">
        <v>200</v>
      </c>
      <c r="D306" s="54">
        <v>11500</v>
      </c>
      <c r="E306" s="69">
        <v>0</v>
      </c>
      <c r="F306" s="54">
        <v>30000</v>
      </c>
      <c r="G306" s="69">
        <v>0</v>
      </c>
      <c r="H306" s="54">
        <v>30000</v>
      </c>
      <c r="I306" s="69">
        <v>0</v>
      </c>
      <c r="J306" s="69">
        <v>0</v>
      </c>
      <c r="K306" s="69">
        <v>0</v>
      </c>
      <c r="L306" s="69">
        <f>SUM(J306:K306)</f>
        <v>0</v>
      </c>
      <c r="Q306" s="75"/>
    </row>
    <row r="307" spans="1:32" s="5" customFormat="1" ht="12" customHeight="1">
      <c r="A307" s="14"/>
      <c r="B307" s="119" t="s">
        <v>158</v>
      </c>
      <c r="C307" s="52" t="s">
        <v>161</v>
      </c>
      <c r="D307" s="106">
        <v>10000</v>
      </c>
      <c r="E307" s="69">
        <v>0</v>
      </c>
      <c r="F307" s="54">
        <v>10900</v>
      </c>
      <c r="G307" s="69">
        <v>0</v>
      </c>
      <c r="H307" s="54">
        <v>10900</v>
      </c>
      <c r="I307" s="69">
        <v>0</v>
      </c>
      <c r="J307" s="69">
        <v>0</v>
      </c>
      <c r="K307" s="69">
        <v>0</v>
      </c>
      <c r="L307" s="69">
        <f>SUM(J307:K307)</f>
        <v>0</v>
      </c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</row>
    <row r="308" spans="1:32" s="5" customFormat="1" ht="15" customHeight="1">
      <c r="A308" s="14"/>
      <c r="B308" s="119" t="s">
        <v>186</v>
      </c>
      <c r="C308" s="52" t="s">
        <v>202</v>
      </c>
      <c r="D308" s="54">
        <v>24606</v>
      </c>
      <c r="E308" s="69">
        <v>0</v>
      </c>
      <c r="F308" s="54">
        <v>51000</v>
      </c>
      <c r="G308" s="69">
        <v>0</v>
      </c>
      <c r="H308" s="54">
        <v>51000</v>
      </c>
      <c r="I308" s="69">
        <v>0</v>
      </c>
      <c r="J308" s="54">
        <v>793</v>
      </c>
      <c r="K308" s="69">
        <v>0</v>
      </c>
      <c r="L308" s="54">
        <f>SUM(J308:K308)</f>
        <v>793</v>
      </c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</row>
    <row r="309" spans="1:32" s="5" customFormat="1" ht="27.95" customHeight="1">
      <c r="A309" s="14"/>
      <c r="B309" s="119" t="s">
        <v>187</v>
      </c>
      <c r="C309" s="52" t="s">
        <v>201</v>
      </c>
      <c r="D309" s="156">
        <v>15786</v>
      </c>
      <c r="E309" s="71">
        <v>0</v>
      </c>
      <c r="F309" s="63">
        <v>58500</v>
      </c>
      <c r="G309" s="82">
        <v>0</v>
      </c>
      <c r="H309" s="63">
        <v>58500</v>
      </c>
      <c r="I309" s="82">
        <v>0</v>
      </c>
      <c r="J309" s="63">
        <v>2000</v>
      </c>
      <c r="K309" s="82">
        <v>0</v>
      </c>
      <c r="L309" s="63">
        <f>SUM(J309:K309)</f>
        <v>2000</v>
      </c>
      <c r="M309" s="75"/>
      <c r="N309" s="75"/>
      <c r="O309" s="75"/>
      <c r="P309" s="75"/>
      <c r="Q309" s="107"/>
      <c r="R309" s="78"/>
      <c r="S309" s="78"/>
      <c r="T309" s="78"/>
      <c r="U309" s="78"/>
      <c r="V309" s="78"/>
      <c r="W309" s="75"/>
      <c r="X309" s="75"/>
      <c r="Y309" s="75"/>
      <c r="Z309" s="75"/>
      <c r="AA309" s="75"/>
      <c r="AB309" s="78"/>
      <c r="AC309" s="78"/>
      <c r="AD309" s="78"/>
      <c r="AE309" s="78"/>
      <c r="AF309" s="78"/>
    </row>
    <row r="310" spans="1:32" s="5" customFormat="1">
      <c r="A310" s="14" t="s">
        <v>6</v>
      </c>
      <c r="B310" s="119">
        <v>61</v>
      </c>
      <c r="C310" s="52" t="s">
        <v>154</v>
      </c>
      <c r="D310" s="55">
        <f t="shared" ref="D310:I310" si="108">SUM(D306:D309)</f>
        <v>61892</v>
      </c>
      <c r="E310" s="70">
        <f t="shared" si="108"/>
        <v>0</v>
      </c>
      <c r="F310" s="55">
        <f t="shared" si="108"/>
        <v>150400</v>
      </c>
      <c r="G310" s="70">
        <f t="shared" si="108"/>
        <v>0</v>
      </c>
      <c r="H310" s="55">
        <f t="shared" si="108"/>
        <v>150400</v>
      </c>
      <c r="I310" s="70">
        <f t="shared" si="108"/>
        <v>0</v>
      </c>
      <c r="J310" s="55">
        <f>SUM(J306:J309)</f>
        <v>2793</v>
      </c>
      <c r="K310" s="70">
        <f t="shared" ref="K310" si="109">SUM(K306:K309)</f>
        <v>0</v>
      </c>
      <c r="L310" s="55">
        <f>SUM(L306:L309)</f>
        <v>2793</v>
      </c>
      <c r="M310" s="78"/>
      <c r="N310" s="75"/>
      <c r="O310" s="75"/>
      <c r="P310" s="78"/>
      <c r="Q310" s="107"/>
      <c r="R310" s="78"/>
      <c r="S310" s="75"/>
      <c r="T310" s="75"/>
      <c r="U310" s="78"/>
      <c r="V310" s="107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</row>
    <row r="311" spans="1:32" s="5" customFormat="1">
      <c r="A311" s="14" t="s">
        <v>6</v>
      </c>
      <c r="B311" s="119">
        <v>60</v>
      </c>
      <c r="C311" s="52" t="s">
        <v>143</v>
      </c>
      <c r="D311" s="63">
        <f>D310</f>
        <v>61892</v>
      </c>
      <c r="E311" s="82">
        <f t="shared" ref="E311:L311" si="110">E310</f>
        <v>0</v>
      </c>
      <c r="F311" s="63">
        <f t="shared" si="110"/>
        <v>150400</v>
      </c>
      <c r="G311" s="82">
        <f t="shared" si="110"/>
        <v>0</v>
      </c>
      <c r="H311" s="63">
        <f t="shared" si="110"/>
        <v>150400</v>
      </c>
      <c r="I311" s="82">
        <f t="shared" si="110"/>
        <v>0</v>
      </c>
      <c r="J311" s="63">
        <f t="shared" si="110"/>
        <v>2793</v>
      </c>
      <c r="K311" s="82">
        <f t="shared" si="110"/>
        <v>0</v>
      </c>
      <c r="L311" s="63">
        <f t="shared" si="110"/>
        <v>2793</v>
      </c>
      <c r="M311" s="155"/>
      <c r="N311" s="155"/>
      <c r="O311" s="155"/>
      <c r="P311" s="155"/>
      <c r="Q311" s="155"/>
      <c r="R311" s="78"/>
      <c r="S311" s="78"/>
      <c r="T311" s="78"/>
      <c r="U311" s="78"/>
      <c r="V311" s="78"/>
      <c r="W311" s="75"/>
      <c r="X311" s="75"/>
      <c r="Y311" s="75"/>
      <c r="Z311" s="75"/>
      <c r="AA311" s="75"/>
      <c r="AB311" s="78"/>
      <c r="AC311" s="78"/>
      <c r="AD311" s="78"/>
      <c r="AE311" s="78"/>
      <c r="AF311" s="78"/>
    </row>
    <row r="312" spans="1:32" s="5" customFormat="1">
      <c r="A312" s="14" t="s">
        <v>6</v>
      </c>
      <c r="B312" s="131">
        <v>0.21099999999999999</v>
      </c>
      <c r="C312" s="51" t="s">
        <v>144</v>
      </c>
      <c r="D312" s="63">
        <f t="shared" ref="D312:L312" si="111">D311</f>
        <v>61892</v>
      </c>
      <c r="E312" s="82">
        <f t="shared" si="111"/>
        <v>0</v>
      </c>
      <c r="F312" s="63">
        <f t="shared" si="111"/>
        <v>150400</v>
      </c>
      <c r="G312" s="82">
        <f t="shared" si="111"/>
        <v>0</v>
      </c>
      <c r="H312" s="63">
        <f t="shared" si="111"/>
        <v>150400</v>
      </c>
      <c r="I312" s="82">
        <f t="shared" si="111"/>
        <v>0</v>
      </c>
      <c r="J312" s="63">
        <f t="shared" si="111"/>
        <v>2793</v>
      </c>
      <c r="K312" s="82">
        <f t="shared" ref="K312" si="112">K311</f>
        <v>0</v>
      </c>
      <c r="L312" s="63">
        <f t="shared" si="111"/>
        <v>2793</v>
      </c>
      <c r="M312" s="155"/>
      <c r="N312" s="155"/>
      <c r="O312" s="150"/>
      <c r="P312" s="155"/>
      <c r="Q312" s="150"/>
      <c r="R312" s="78"/>
      <c r="S312" s="78"/>
      <c r="T312" s="78"/>
      <c r="U312" s="78"/>
      <c r="V312" s="78"/>
      <c r="W312" s="75"/>
      <c r="X312" s="75"/>
      <c r="Y312" s="75"/>
      <c r="Z312" s="75"/>
      <c r="AA312" s="75"/>
      <c r="AB312" s="78"/>
      <c r="AC312" s="78"/>
      <c r="AD312" s="78"/>
      <c r="AE312" s="78"/>
      <c r="AF312" s="78"/>
    </row>
    <row r="313" spans="1:32" s="5" customFormat="1" ht="15" customHeight="1">
      <c r="A313" s="14" t="s">
        <v>6</v>
      </c>
      <c r="B313" s="128">
        <v>4055</v>
      </c>
      <c r="C313" s="51" t="s">
        <v>4</v>
      </c>
      <c r="D313" s="63">
        <f t="shared" ref="D313:L313" si="113">D312+D302</f>
        <v>148872</v>
      </c>
      <c r="E313" s="82">
        <f t="shared" si="113"/>
        <v>0</v>
      </c>
      <c r="F313" s="63">
        <f t="shared" si="113"/>
        <v>277730</v>
      </c>
      <c r="G313" s="82">
        <f t="shared" si="113"/>
        <v>0</v>
      </c>
      <c r="H313" s="63">
        <f t="shared" si="113"/>
        <v>277730</v>
      </c>
      <c r="I313" s="82">
        <f t="shared" si="113"/>
        <v>0</v>
      </c>
      <c r="J313" s="63">
        <f t="shared" si="113"/>
        <v>14282</v>
      </c>
      <c r="K313" s="82">
        <f t="shared" si="113"/>
        <v>0</v>
      </c>
      <c r="L313" s="63">
        <f t="shared" si="113"/>
        <v>14282</v>
      </c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</row>
    <row r="314" spans="1:32" s="5" customFormat="1" ht="9" customHeight="1">
      <c r="A314" s="14"/>
      <c r="B314" s="128"/>
      <c r="C314" s="51"/>
      <c r="D314" s="54"/>
      <c r="E314" s="69"/>
      <c r="F314" s="54"/>
      <c r="G314" s="69"/>
      <c r="H314" s="54"/>
      <c r="I314" s="69"/>
      <c r="J314" s="54"/>
      <c r="K314" s="69"/>
      <c r="L314" s="54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</row>
    <row r="315" spans="1:32" s="5" customFormat="1" ht="15" customHeight="1">
      <c r="A315" s="49" t="s">
        <v>15</v>
      </c>
      <c r="B315" s="132">
        <v>4059</v>
      </c>
      <c r="C315" s="51" t="s">
        <v>146</v>
      </c>
      <c r="D315" s="62"/>
      <c r="E315" s="62"/>
      <c r="F315" s="62"/>
      <c r="G315" s="62"/>
      <c r="H315" s="62"/>
      <c r="I315" s="62"/>
      <c r="J315" s="62"/>
      <c r="K315" s="62"/>
      <c r="L315" s="62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</row>
    <row r="316" spans="1:32" s="5" customFormat="1" ht="15" customHeight="1">
      <c r="A316" s="14"/>
      <c r="B316" s="136">
        <v>60</v>
      </c>
      <c r="C316" s="52" t="s">
        <v>147</v>
      </c>
      <c r="D316" s="62"/>
      <c r="E316" s="62"/>
      <c r="F316" s="62"/>
      <c r="G316" s="62"/>
      <c r="H316" s="62"/>
      <c r="I316" s="62"/>
      <c r="J316" s="62"/>
      <c r="K316" s="62"/>
      <c r="L316" s="62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</row>
    <row r="317" spans="1:32" s="5" customFormat="1">
      <c r="A317" s="14"/>
      <c r="B317" s="137">
        <v>60.051000000000002</v>
      </c>
      <c r="C317" s="51" t="s">
        <v>143</v>
      </c>
      <c r="D317" s="62"/>
      <c r="E317" s="62"/>
      <c r="F317" s="62"/>
      <c r="G317" s="62"/>
      <c r="H317" s="62"/>
      <c r="I317" s="62"/>
      <c r="J317" s="62"/>
      <c r="K317" s="62"/>
      <c r="L317" s="62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</row>
    <row r="318" spans="1:32" s="5" customFormat="1">
      <c r="A318" s="14"/>
      <c r="B318" s="119">
        <v>44</v>
      </c>
      <c r="C318" s="52" t="s">
        <v>148</v>
      </c>
      <c r="D318" s="62"/>
      <c r="E318" s="62"/>
      <c r="F318" s="62"/>
      <c r="G318" s="62"/>
      <c r="H318" s="62"/>
      <c r="I318" s="62"/>
      <c r="J318" s="62"/>
      <c r="K318" s="62"/>
      <c r="L318" s="62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</row>
    <row r="319" spans="1:32" s="5" customFormat="1">
      <c r="A319" s="14"/>
      <c r="B319" s="119" t="s">
        <v>149</v>
      </c>
      <c r="C319" s="52" t="s">
        <v>171</v>
      </c>
      <c r="D319" s="156">
        <v>6120</v>
      </c>
      <c r="E319" s="71">
        <v>0</v>
      </c>
      <c r="F319" s="54">
        <v>20000</v>
      </c>
      <c r="G319" s="69">
        <v>0</v>
      </c>
      <c r="H319" s="54">
        <v>20000</v>
      </c>
      <c r="I319" s="69">
        <v>0</v>
      </c>
      <c r="J319" s="71">
        <v>0</v>
      </c>
      <c r="K319" s="69">
        <v>0</v>
      </c>
      <c r="L319" s="69">
        <f>SUM(J319:K319)</f>
        <v>0</v>
      </c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</row>
    <row r="320" spans="1:32" s="5" customFormat="1">
      <c r="A320" s="14" t="s">
        <v>6</v>
      </c>
      <c r="B320" s="137">
        <v>60.051000000000002</v>
      </c>
      <c r="C320" s="51" t="s">
        <v>143</v>
      </c>
      <c r="D320" s="55">
        <f t="shared" ref="D320:L322" si="114">D319</f>
        <v>6120</v>
      </c>
      <c r="E320" s="70">
        <f t="shared" si="114"/>
        <v>0</v>
      </c>
      <c r="F320" s="55">
        <f t="shared" si="114"/>
        <v>20000</v>
      </c>
      <c r="G320" s="70">
        <f t="shared" si="114"/>
        <v>0</v>
      </c>
      <c r="H320" s="55">
        <f t="shared" si="114"/>
        <v>20000</v>
      </c>
      <c r="I320" s="70">
        <f t="shared" si="114"/>
        <v>0</v>
      </c>
      <c r="J320" s="70">
        <f t="shared" si="114"/>
        <v>0</v>
      </c>
      <c r="K320" s="70">
        <f t="shared" ref="K320" si="115">K319</f>
        <v>0</v>
      </c>
      <c r="L320" s="70">
        <f t="shared" si="114"/>
        <v>0</v>
      </c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</row>
    <row r="321" spans="1:32" s="5" customFormat="1">
      <c r="A321" s="14" t="s">
        <v>6</v>
      </c>
      <c r="B321" s="136">
        <v>60</v>
      </c>
      <c r="C321" s="52" t="s">
        <v>147</v>
      </c>
      <c r="D321" s="156">
        <f t="shared" si="114"/>
        <v>6120</v>
      </c>
      <c r="E321" s="71">
        <f t="shared" si="114"/>
        <v>0</v>
      </c>
      <c r="F321" s="156">
        <f t="shared" si="114"/>
        <v>20000</v>
      </c>
      <c r="G321" s="71">
        <f t="shared" si="114"/>
        <v>0</v>
      </c>
      <c r="H321" s="156">
        <f t="shared" si="114"/>
        <v>20000</v>
      </c>
      <c r="I321" s="71">
        <f t="shared" si="114"/>
        <v>0</v>
      </c>
      <c r="J321" s="71">
        <f t="shared" si="114"/>
        <v>0</v>
      </c>
      <c r="K321" s="71">
        <f t="shared" ref="K321" si="116">K320</f>
        <v>0</v>
      </c>
      <c r="L321" s="71">
        <f t="shared" si="114"/>
        <v>0</v>
      </c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</row>
    <row r="322" spans="1:32" s="5" customFormat="1">
      <c r="A322" s="14" t="s">
        <v>6</v>
      </c>
      <c r="B322" s="138">
        <v>4059</v>
      </c>
      <c r="C322" s="64" t="s">
        <v>146</v>
      </c>
      <c r="D322" s="55">
        <f t="shared" si="114"/>
        <v>6120</v>
      </c>
      <c r="E322" s="70">
        <f t="shared" si="114"/>
        <v>0</v>
      </c>
      <c r="F322" s="55">
        <f t="shared" si="114"/>
        <v>20000</v>
      </c>
      <c r="G322" s="70">
        <f t="shared" si="114"/>
        <v>0</v>
      </c>
      <c r="H322" s="55">
        <f t="shared" si="114"/>
        <v>20000</v>
      </c>
      <c r="I322" s="70">
        <f t="shared" si="114"/>
        <v>0</v>
      </c>
      <c r="J322" s="70">
        <f t="shared" si="114"/>
        <v>0</v>
      </c>
      <c r="K322" s="70">
        <f t="shared" ref="K322" si="117">K321</f>
        <v>0</v>
      </c>
      <c r="L322" s="70">
        <f t="shared" si="114"/>
        <v>0</v>
      </c>
      <c r="M322" s="78"/>
      <c r="N322" s="75"/>
      <c r="O322" s="78"/>
      <c r="P322" s="78"/>
      <c r="Q322" s="107"/>
      <c r="R322" s="75"/>
      <c r="S322" s="75"/>
      <c r="T322" s="75"/>
      <c r="U322" s="75"/>
      <c r="V322" s="107"/>
      <c r="W322" s="75"/>
      <c r="X322" s="78"/>
      <c r="Y322" s="78"/>
      <c r="Z322" s="78"/>
      <c r="AA322" s="78"/>
      <c r="AB322" s="78"/>
      <c r="AC322" s="78"/>
      <c r="AD322" s="78"/>
      <c r="AE322" s="78"/>
      <c r="AF322" s="78"/>
    </row>
    <row r="323" spans="1:32" s="5" customFormat="1">
      <c r="A323" s="57" t="s">
        <v>6</v>
      </c>
      <c r="B323" s="139"/>
      <c r="C323" s="58" t="s">
        <v>142</v>
      </c>
      <c r="D323" s="112">
        <f t="shared" ref="D323:L323" si="118">D313+D322</f>
        <v>154992</v>
      </c>
      <c r="E323" s="86">
        <f t="shared" si="118"/>
        <v>0</v>
      </c>
      <c r="F323" s="112">
        <f t="shared" si="118"/>
        <v>297730</v>
      </c>
      <c r="G323" s="86">
        <f t="shared" si="118"/>
        <v>0</v>
      </c>
      <c r="H323" s="112">
        <f t="shared" si="118"/>
        <v>297730</v>
      </c>
      <c r="I323" s="86">
        <f t="shared" si="118"/>
        <v>0</v>
      </c>
      <c r="J323" s="112">
        <f t="shared" si="118"/>
        <v>14282</v>
      </c>
      <c r="K323" s="86">
        <f t="shared" ref="K323" si="119">K313+K322</f>
        <v>0</v>
      </c>
      <c r="L323" s="112">
        <f t="shared" si="118"/>
        <v>14282</v>
      </c>
      <c r="M323" s="78"/>
      <c r="N323" s="75"/>
      <c r="O323" s="78"/>
      <c r="P323" s="78"/>
      <c r="Q323" s="78"/>
      <c r="R323" s="75"/>
      <c r="S323" s="75"/>
      <c r="T323" s="75"/>
      <c r="U323" s="75"/>
      <c r="V323" s="75"/>
      <c r="W323" s="75"/>
      <c r="X323" s="78"/>
      <c r="Y323" s="78"/>
      <c r="Z323" s="78"/>
      <c r="AA323" s="78"/>
      <c r="AB323" s="78"/>
      <c r="AC323" s="78"/>
      <c r="AD323" s="78"/>
      <c r="AE323" s="78"/>
      <c r="AF323" s="78"/>
    </row>
    <row r="324" spans="1:32" s="5" customFormat="1">
      <c r="A324" s="57" t="s">
        <v>6</v>
      </c>
      <c r="B324" s="135"/>
      <c r="C324" s="58" t="s">
        <v>7</v>
      </c>
      <c r="D324" s="42">
        <f t="shared" ref="D324:L324" si="120">D323+D286</f>
        <v>187953</v>
      </c>
      <c r="E324" s="42">
        <f t="shared" si="120"/>
        <v>2280263</v>
      </c>
      <c r="F324" s="42">
        <f t="shared" si="120"/>
        <v>428230</v>
      </c>
      <c r="G324" s="42">
        <f t="shared" si="120"/>
        <v>2717358</v>
      </c>
      <c r="H324" s="42">
        <f t="shared" si="120"/>
        <v>428230</v>
      </c>
      <c r="I324" s="42">
        <f t="shared" si="120"/>
        <v>2717958</v>
      </c>
      <c r="J324" s="113">
        <f t="shared" si="120"/>
        <v>57366</v>
      </c>
      <c r="K324" s="42">
        <f t="shared" si="120"/>
        <v>2731744</v>
      </c>
      <c r="L324" s="42">
        <f t="shared" si="120"/>
        <v>2789110</v>
      </c>
      <c r="M324" s="78"/>
      <c r="N324" s="75"/>
      <c r="O324" s="78"/>
      <c r="P324" s="78"/>
      <c r="Q324" s="78"/>
      <c r="R324" s="75"/>
      <c r="S324" s="75"/>
      <c r="T324" s="75"/>
      <c r="U324" s="75"/>
      <c r="V324" s="75"/>
      <c r="W324" s="75"/>
      <c r="X324" s="78"/>
      <c r="Y324" s="78"/>
      <c r="Z324" s="78"/>
      <c r="AA324" s="78"/>
      <c r="AB324" s="78"/>
      <c r="AC324" s="78"/>
      <c r="AD324" s="78"/>
      <c r="AE324" s="78"/>
      <c r="AF324" s="78"/>
    </row>
    <row r="325" spans="1:32" s="5" customFormat="1">
      <c r="A325" s="30"/>
      <c r="B325" s="123"/>
      <c r="C325" s="92"/>
      <c r="D325" s="37"/>
      <c r="E325" s="37"/>
      <c r="H325" s="37"/>
      <c r="I325" s="37"/>
      <c r="J325" s="37"/>
      <c r="K325" s="62"/>
      <c r="L325" s="62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</row>
    <row r="326" spans="1:32" s="5" customFormat="1" ht="25.5">
      <c r="A326" s="30" t="s">
        <v>206</v>
      </c>
      <c r="B326" s="35">
        <v>2055</v>
      </c>
      <c r="C326" s="50" t="s">
        <v>213</v>
      </c>
      <c r="D326" s="69">
        <v>0</v>
      </c>
      <c r="E326" s="111">
        <v>578</v>
      </c>
      <c r="F326" s="69">
        <v>0</v>
      </c>
      <c r="G326" s="69">
        <v>0</v>
      </c>
      <c r="H326" s="69">
        <v>0</v>
      </c>
      <c r="I326" s="69">
        <v>0</v>
      </c>
      <c r="J326" s="69">
        <v>0</v>
      </c>
      <c r="K326" s="69">
        <v>0</v>
      </c>
      <c r="L326" s="69">
        <v>0</v>
      </c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</row>
    <row r="327" spans="1:32" s="5" customFormat="1">
      <c r="A327" s="40"/>
      <c r="B327" s="96"/>
      <c r="C327" s="148"/>
      <c r="D327" s="93"/>
      <c r="E327" s="98"/>
      <c r="F327" s="93"/>
      <c r="G327" s="93"/>
      <c r="H327" s="147"/>
      <c r="I327" s="147"/>
      <c r="J327" s="147"/>
      <c r="K327" s="147"/>
      <c r="L327" s="93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</row>
    <row r="328" spans="1:32" s="5" customFormat="1">
      <c r="A328" s="30"/>
      <c r="B328" s="35"/>
      <c r="C328" s="50"/>
      <c r="D328" s="80"/>
      <c r="E328" s="111"/>
      <c r="F328" s="80"/>
      <c r="G328" s="80"/>
      <c r="H328" s="81"/>
      <c r="I328" s="81"/>
      <c r="J328" s="143"/>
      <c r="K328" s="81"/>
      <c r="L328" s="80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>
      <c r="A329" s="49"/>
      <c r="B329" s="145"/>
      <c r="C329" s="49"/>
      <c r="D329" s="165"/>
      <c r="E329" s="166"/>
      <c r="F329" s="80"/>
      <c r="G329" s="80"/>
      <c r="H329" s="80"/>
      <c r="I329" s="80"/>
      <c r="J329" s="111"/>
      <c r="K329" s="111"/>
      <c r="L329" s="111"/>
      <c r="Q329" s="75"/>
    </row>
    <row r="330" spans="1:32">
      <c r="A330" s="30"/>
      <c r="B330" s="35"/>
      <c r="C330" s="49"/>
      <c r="D330" s="166"/>
      <c r="E330" s="166"/>
      <c r="F330" s="37"/>
      <c r="G330" s="62"/>
      <c r="H330" s="166"/>
      <c r="I330" s="166"/>
      <c r="J330" s="166"/>
      <c r="K330" s="166"/>
      <c r="L330" s="166"/>
      <c r="Q330" s="75"/>
    </row>
    <row r="331" spans="1:32">
      <c r="D331" s="65"/>
      <c r="E331" s="65"/>
      <c r="F331" s="65"/>
      <c r="G331" s="65"/>
      <c r="H331" s="65"/>
      <c r="I331" s="65"/>
      <c r="K331" s="10"/>
      <c r="L331" s="10"/>
      <c r="Q331" s="75"/>
    </row>
    <row r="332" spans="1:32">
      <c r="D332" s="66"/>
      <c r="E332" s="66"/>
      <c r="F332" s="66"/>
      <c r="G332" s="66"/>
      <c r="H332" s="66"/>
      <c r="I332" s="66"/>
    </row>
    <row r="333" spans="1:32">
      <c r="C333" s="68"/>
      <c r="D333" s="67"/>
      <c r="E333" s="67"/>
      <c r="F333" s="67"/>
      <c r="G333" s="33"/>
      <c r="H333" s="67"/>
      <c r="I333" s="67"/>
    </row>
    <row r="334" spans="1:32">
      <c r="E334" s="33"/>
      <c r="F334" s="33"/>
      <c r="G334" s="33"/>
      <c r="H334" s="33"/>
      <c r="I334" s="33"/>
    </row>
    <row r="335" spans="1:32">
      <c r="E335" s="33"/>
      <c r="F335" s="33"/>
      <c r="G335" s="33"/>
      <c r="H335" s="33"/>
      <c r="I335" s="33"/>
    </row>
    <row r="336" spans="1:32">
      <c r="C336" s="68"/>
      <c r="F336" s="12"/>
      <c r="G336" s="12"/>
    </row>
    <row r="337" spans="3:7">
      <c r="C337" s="68"/>
      <c r="F337" s="12"/>
      <c r="G337" s="12"/>
    </row>
    <row r="338" spans="3:7">
      <c r="C338" s="68"/>
      <c r="F338" s="12"/>
      <c r="G338" s="12"/>
    </row>
    <row r="339" spans="3:7">
      <c r="F339" s="12"/>
      <c r="G339" s="12"/>
    </row>
    <row r="340" spans="3:7">
      <c r="F340" s="12"/>
      <c r="G340" s="12"/>
    </row>
    <row r="345" spans="3:7">
      <c r="F345" s="12"/>
      <c r="G345" s="12"/>
    </row>
  </sheetData>
  <autoFilter ref="A18:AF332"/>
  <mergeCells count="16">
    <mergeCell ref="A1:L1"/>
    <mergeCell ref="A2:L2"/>
    <mergeCell ref="H17:I17"/>
    <mergeCell ref="J16:L16"/>
    <mergeCell ref="J17:L17"/>
    <mergeCell ref="D17:E17"/>
    <mergeCell ref="F17:G17"/>
    <mergeCell ref="D16:E16"/>
    <mergeCell ref="F16:G16"/>
    <mergeCell ref="H16:I16"/>
    <mergeCell ref="M16:V16"/>
    <mergeCell ref="W16:AF16"/>
    <mergeCell ref="M17:Q17"/>
    <mergeCell ref="R17:V17"/>
    <mergeCell ref="W17:AA17"/>
    <mergeCell ref="AB17:AF17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firstPageNumber="12" orientation="landscape" blackAndWhite="1" useFirstPageNumber="1" r:id="rId1"/>
  <headerFooter alignWithMargins="0">
    <oddHeader xml:space="preserve">&amp;C   </oddHeader>
    <oddFooter>&amp;C&amp;"Times New Roman,Bold"   Vol-III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dem30</vt:lpstr>
      <vt:lpstr>'dem30'!fire</vt:lpstr>
      <vt:lpstr>'dem30'!np</vt:lpstr>
      <vt:lpstr>'dem30'!oas</vt:lpstr>
      <vt:lpstr>'dem30'!Police</vt:lpstr>
      <vt:lpstr>'dem30'!policecap</vt:lpstr>
      <vt:lpstr>'dem30'!Print_Area</vt:lpstr>
      <vt:lpstr>'dem30'!Print_Titles</vt:lpstr>
      <vt:lpstr>'dem30'!pw</vt:lpstr>
      <vt:lpstr>'dem30'!revise</vt:lpstr>
      <vt:lpstr>'dem30'!summary</vt:lpstr>
      <vt:lpstr>'dem30'!voted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2015-07-23T06:46:57Z</cp:lastPrinted>
  <dcterms:created xsi:type="dcterms:W3CDTF">2004-06-02T16:23:33Z</dcterms:created>
  <dcterms:modified xsi:type="dcterms:W3CDTF">2015-07-29T06:20:52Z</dcterms:modified>
</cp:coreProperties>
</file>