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75" yWindow="165" windowWidth="9585" windowHeight="8925" activeTab="8"/>
  </bookViews>
  <sheets>
    <sheet name="ALEKH 1" sheetId="35" r:id="rId1"/>
    <sheet name="ALEKH 3" sheetId="33" r:id="rId2"/>
    <sheet name="ALEKH 2" sheetId="32" state="hidden" r:id="rId3"/>
    <sheet name="MukhyaPadGoshwara" sheetId="34" state="hidden" r:id="rId4"/>
    <sheet name="INCOME ABSRTACT-M-B-D-A" sheetId="12" r:id="rId5"/>
    <sheet name="MAHSULI - I" sheetId="20" r:id="rId6"/>
    <sheet name="BHANDAWALI -I" sheetId="29" r:id="rId7"/>
    <sheet name=" DEPOSIT-I" sheetId="30" r:id="rId8"/>
    <sheet name="ADVANC-I" sheetId="31" r:id="rId9"/>
  </sheets>
  <externalReferences>
    <externalReference r:id="rId10"/>
  </externalReferences>
  <definedNames>
    <definedName name="_xlnm._FilterDatabase" localSheetId="7" hidden="1">' DEPOSIT-I'!$A$1:$Q$47</definedName>
    <definedName name="_xlnm._FilterDatabase" localSheetId="8" hidden="1">'ADVANC-I'!$B$1:$Q$38</definedName>
    <definedName name="_xlnm._FilterDatabase" localSheetId="2" hidden="1">'ALEKH 2'!$A$1:$H$11</definedName>
    <definedName name="_xlnm._FilterDatabase" localSheetId="1" hidden="1">'ALEKH 3'!$A$1:$K$11</definedName>
    <definedName name="_xlnm._FilterDatabase" localSheetId="6" hidden="1">'BHANDAWALI -I'!$A$5:$AB$33</definedName>
    <definedName name="_xlnm._FilterDatabase" localSheetId="4" hidden="1">'INCOME ABSRTACT-M-B-D-A'!$A$5:$S$108</definedName>
    <definedName name="_xlnm._FilterDatabase" localSheetId="5" hidden="1">'MAHSULI - I'!$A$7:$AC$197</definedName>
    <definedName name="_xlnm.Print_Area" localSheetId="7">' DEPOSIT-I'!$C$2:$Q$46</definedName>
    <definedName name="_xlnm.Print_Area" localSheetId="8">'ADVANC-I'!$C$2:$Q$35</definedName>
    <definedName name="_xlnm.Print_Area" localSheetId="0">'ALEKH 1'!$C$2:$D$44</definedName>
    <definedName name="_xlnm.Print_Area" localSheetId="2">'ALEKH 2'!$C$2:$E$44</definedName>
    <definedName name="_xlnm.Print_Area" localSheetId="1">'ALEKH 3'!$C$2:$H$49</definedName>
    <definedName name="_xlnm.Print_Area" localSheetId="6">'BHANDAWALI -I'!$C$2:$Q$32</definedName>
    <definedName name="_xlnm.Print_Area" localSheetId="4">'INCOME ABSRTACT-M-B-D-A'!$C$2:$N$106</definedName>
    <definedName name="_xlnm.Print_Area" localSheetId="5">'MAHSULI - I'!$C$4:$Q$196</definedName>
    <definedName name="_xlnm.Print_Titles" localSheetId="7">' DEPOSIT-I'!$2:$5</definedName>
    <definedName name="_xlnm.Print_Titles" localSheetId="8">'ADVANC-I'!$2:$5</definedName>
    <definedName name="_xlnm.Print_Titles" localSheetId="6">'BHANDAWALI -I'!$2:$5</definedName>
    <definedName name="_xlnm.Print_Titles" localSheetId="4">'INCOME ABSRTACT-M-B-D-A'!$2:$5</definedName>
    <definedName name="_xlnm.Print_Titles" localSheetId="5">'MAHSULI - I'!$4:$7</definedName>
  </definedNames>
  <calcPr calcId="145621"/>
</workbook>
</file>

<file path=xl/calcChain.xml><?xml version="1.0" encoding="utf-8"?>
<calcChain xmlns="http://schemas.openxmlformats.org/spreadsheetml/2006/main">
  <c r="D11" i="35" l="1"/>
  <c r="F11" i="35" l="1"/>
  <c r="E11" i="35"/>
  <c r="G6" i="35"/>
  <c r="F2" i="35"/>
  <c r="G9" i="35" l="1"/>
  <c r="I9" i="35"/>
  <c r="I7" i="35"/>
  <c r="I5" i="35"/>
  <c r="I3" i="35"/>
  <c r="I10" i="35"/>
  <c r="I8" i="35"/>
  <c r="I6" i="35"/>
  <c r="I4" i="35"/>
  <c r="G8" i="35"/>
  <c r="G10" i="35"/>
  <c r="G4" i="35"/>
  <c r="G3" i="35"/>
  <c r="G5" i="35"/>
  <c r="G7" i="35"/>
  <c r="I11" i="35" l="1"/>
  <c r="G11" i="35"/>
  <c r="J16" i="29" l="1"/>
  <c r="K16" i="29"/>
  <c r="L16" i="29"/>
  <c r="M16" i="29"/>
  <c r="N16" i="29"/>
  <c r="O16" i="29"/>
  <c r="P16" i="29"/>
  <c r="I16" i="29"/>
  <c r="P25" i="20" l="1"/>
  <c r="J25" i="20"/>
  <c r="K25" i="20"/>
  <c r="L25" i="20"/>
  <c r="M25" i="20"/>
  <c r="N25" i="20"/>
  <c r="O25" i="20"/>
  <c r="P181" i="20" l="1"/>
  <c r="Y181" i="20" s="1"/>
  <c r="Y176" i="20"/>
  <c r="Y174" i="20"/>
  <c r="Y172" i="20"/>
  <c r="Y170" i="20"/>
  <c r="Y166" i="20"/>
  <c r="Z166" i="20" s="1"/>
  <c r="Y164" i="20"/>
  <c r="Y160" i="20"/>
  <c r="Y168" i="20"/>
  <c r="Y162" i="20"/>
  <c r="J10" i="31"/>
  <c r="K10" i="31"/>
  <c r="K11" i="31" s="1"/>
  <c r="L10" i="31"/>
  <c r="L11" i="31" s="1"/>
  <c r="M10" i="31"/>
  <c r="M11" i="31" s="1"/>
  <c r="N10" i="31"/>
  <c r="O10" i="31"/>
  <c r="O11" i="31" s="1"/>
  <c r="O30" i="31" s="1"/>
  <c r="P10" i="31"/>
  <c r="P11" i="31" s="1"/>
  <c r="J11" i="31"/>
  <c r="N11" i="31"/>
  <c r="J17" i="31"/>
  <c r="K17" i="31"/>
  <c r="K18" i="31" s="1"/>
  <c r="L17" i="31"/>
  <c r="L18" i="31" s="1"/>
  <c r="M17" i="31"/>
  <c r="M18" i="31" s="1"/>
  <c r="N17" i="31"/>
  <c r="N18" i="31" s="1"/>
  <c r="O17" i="31"/>
  <c r="O18" i="31" s="1"/>
  <c r="J18" i="31"/>
  <c r="J23" i="31"/>
  <c r="J24" i="31" s="1"/>
  <c r="K23" i="31"/>
  <c r="L23" i="31"/>
  <c r="L24" i="31" s="1"/>
  <c r="M23" i="31"/>
  <c r="M24" i="31" s="1"/>
  <c r="N23" i="31"/>
  <c r="N24" i="31" s="1"/>
  <c r="O23" i="31"/>
  <c r="P23" i="31"/>
  <c r="P24" i="31" s="1"/>
  <c r="K24" i="31"/>
  <c r="O24" i="31"/>
  <c r="J28" i="31"/>
  <c r="K28" i="31"/>
  <c r="K29" i="31" s="1"/>
  <c r="L28" i="31"/>
  <c r="M28" i="31"/>
  <c r="M29" i="31" s="1"/>
  <c r="N28" i="31"/>
  <c r="N29" i="31" s="1"/>
  <c r="O28" i="31"/>
  <c r="O29" i="31" s="1"/>
  <c r="P28" i="31"/>
  <c r="J29" i="31"/>
  <c r="L29" i="31"/>
  <c r="P29" i="31"/>
  <c r="P14" i="31"/>
  <c r="P17" i="31" s="1"/>
  <c r="P18" i="31" s="1"/>
  <c r="Q181" i="20"/>
  <c r="P30" i="31" l="1"/>
  <c r="L30" i="31"/>
  <c r="J30" i="31"/>
  <c r="M30" i="31"/>
  <c r="K30" i="31"/>
  <c r="N30" i="31"/>
  <c r="Z168" i="20" l="1"/>
  <c r="Y159" i="20"/>
  <c r="Z159" i="20" s="1"/>
  <c r="Z176" i="20"/>
  <c r="Z174" i="20"/>
  <c r="Z172" i="20"/>
  <c r="Z170" i="20"/>
  <c r="Z164" i="20"/>
  <c r="Z162" i="20"/>
  <c r="Z160" i="20"/>
  <c r="Y39" i="30" l="1"/>
  <c r="Z39" i="30" s="1"/>
  <c r="Y40" i="30"/>
  <c r="Z40" i="30" s="1"/>
  <c r="Y41" i="30"/>
  <c r="Z41" i="30" s="1"/>
  <c r="Y42" i="30"/>
  <c r="Z42" i="30" s="1"/>
  <c r="Y43" i="30"/>
  <c r="Z43" i="30" s="1"/>
  <c r="Y38" i="30"/>
  <c r="Z38" i="30" s="1"/>
  <c r="AB47" i="20" l="1"/>
  <c r="Z44" i="20"/>
  <c r="Z43" i="20"/>
  <c r="Z37" i="20"/>
  <c r="AA37" i="20" s="1"/>
  <c r="Z38" i="20"/>
  <c r="AA38" i="20" s="1"/>
  <c r="Z39" i="20"/>
  <c r="Z40" i="20"/>
  <c r="AA40" i="20" s="1"/>
  <c r="Z41" i="20"/>
  <c r="AA41" i="20" s="1"/>
  <c r="Z42" i="20"/>
  <c r="AA42" i="20" s="1"/>
  <c r="AA44" i="20"/>
  <c r="AB44" i="20" s="1"/>
  <c r="Z45" i="20"/>
  <c r="AA45" i="20" s="1"/>
  <c r="Z46" i="20"/>
  <c r="AA46" i="20" s="1"/>
  <c r="Z47" i="20"/>
  <c r="AA47" i="20" s="1"/>
  <c r="Z48" i="20"/>
  <c r="AA48" i="20" s="1"/>
  <c r="Z49" i="20"/>
  <c r="AA49" i="20" s="1"/>
  <c r="Z50" i="20"/>
  <c r="AA50" i="20" s="1"/>
  <c r="Z51" i="20"/>
  <c r="AA51" i="20" s="1"/>
  <c r="Z52" i="20"/>
  <c r="AA52" i="20" s="1"/>
  <c r="Z53" i="20"/>
  <c r="AA53" i="20" s="1"/>
  <c r="Z54" i="20"/>
  <c r="AA54" i="20" s="1"/>
  <c r="Z36" i="20"/>
  <c r="AA36" i="20" s="1"/>
  <c r="AA39" i="20"/>
  <c r="AA43" i="20"/>
  <c r="AB43" i="20" s="1"/>
  <c r="Y56" i="20"/>
  <c r="P56" i="20"/>
  <c r="P49" i="20"/>
  <c r="O49" i="20"/>
  <c r="N49" i="20"/>
  <c r="M49" i="20"/>
  <c r="K49" i="20"/>
  <c r="J49" i="20"/>
  <c r="I49" i="20"/>
  <c r="L49" i="20"/>
  <c r="AA56" i="20" l="1"/>
  <c r="P44" i="30"/>
  <c r="M82" i="12" s="1"/>
  <c r="J34" i="31"/>
  <c r="G105" i="12" s="1"/>
  <c r="K34" i="31"/>
  <c r="H105" i="12" s="1"/>
  <c r="L34" i="31"/>
  <c r="M34" i="31"/>
  <c r="J105" i="12" s="1"/>
  <c r="N34" i="31"/>
  <c r="K105" i="12" s="1"/>
  <c r="O34" i="31"/>
  <c r="L105" i="12" s="1"/>
  <c r="P34" i="31"/>
  <c r="G97" i="12"/>
  <c r="H97" i="12"/>
  <c r="I97" i="12"/>
  <c r="J97" i="12"/>
  <c r="K97" i="12"/>
  <c r="L97" i="12"/>
  <c r="M97" i="12"/>
  <c r="G98" i="12"/>
  <c r="H98" i="12"/>
  <c r="I98" i="12"/>
  <c r="J98" i="12"/>
  <c r="K98" i="12"/>
  <c r="L98" i="12"/>
  <c r="M98" i="12"/>
  <c r="G100" i="12"/>
  <c r="E11" i="33" s="1"/>
  <c r="H100" i="12"/>
  <c r="F11" i="33" s="1"/>
  <c r="I100" i="12"/>
  <c r="J100" i="12"/>
  <c r="K100" i="12"/>
  <c r="G11" i="33" s="1"/>
  <c r="L100" i="12"/>
  <c r="M100" i="12"/>
  <c r="I105" i="12"/>
  <c r="G94" i="12"/>
  <c r="H94" i="12"/>
  <c r="I94" i="12"/>
  <c r="J94" i="12"/>
  <c r="K94" i="12"/>
  <c r="L94" i="12"/>
  <c r="M94" i="12"/>
  <c r="G95" i="12"/>
  <c r="H95" i="12"/>
  <c r="I95" i="12"/>
  <c r="J95" i="12"/>
  <c r="K95" i="12"/>
  <c r="L95" i="12"/>
  <c r="M95" i="12"/>
  <c r="G91" i="12"/>
  <c r="H91" i="12"/>
  <c r="I91" i="12"/>
  <c r="J91" i="12"/>
  <c r="K91" i="12"/>
  <c r="L91" i="12"/>
  <c r="M91" i="12"/>
  <c r="G92" i="12"/>
  <c r="H92" i="12"/>
  <c r="I92" i="12"/>
  <c r="J92" i="12"/>
  <c r="K92" i="12"/>
  <c r="L92" i="12"/>
  <c r="M92" i="12"/>
  <c r="G88" i="12"/>
  <c r="H88" i="12"/>
  <c r="I88" i="12"/>
  <c r="J88" i="12"/>
  <c r="K88" i="12"/>
  <c r="L88" i="12"/>
  <c r="M88" i="12"/>
  <c r="G89" i="12"/>
  <c r="H89" i="12"/>
  <c r="I89" i="12"/>
  <c r="J89" i="12"/>
  <c r="K89" i="12"/>
  <c r="L89" i="12"/>
  <c r="M89" i="12"/>
  <c r="G83" i="12"/>
  <c r="G76" i="12"/>
  <c r="L76" i="12"/>
  <c r="H60" i="12"/>
  <c r="G56" i="12"/>
  <c r="H56" i="12"/>
  <c r="I56" i="12"/>
  <c r="J56" i="12"/>
  <c r="K56" i="12"/>
  <c r="L56" i="12"/>
  <c r="M56" i="12"/>
  <c r="K57" i="12"/>
  <c r="G13" i="12"/>
  <c r="K13" i="12"/>
  <c r="N44" i="30"/>
  <c r="K82" i="12" s="1"/>
  <c r="J44" i="30"/>
  <c r="J45" i="30" s="1"/>
  <c r="K44" i="30"/>
  <c r="H82" i="12" s="1"/>
  <c r="L44" i="30"/>
  <c r="I82" i="12" s="1"/>
  <c r="M44" i="30"/>
  <c r="M45" i="30" s="1"/>
  <c r="J83" i="12" s="1"/>
  <c r="O44" i="30"/>
  <c r="L82" i="12" s="1"/>
  <c r="K45" i="30"/>
  <c r="H83" i="12" s="1"/>
  <c r="L45" i="30"/>
  <c r="I83" i="12" s="1"/>
  <c r="O45" i="30"/>
  <c r="P31" i="30"/>
  <c r="P32" i="30" s="1"/>
  <c r="M80" i="12" s="1"/>
  <c r="N32" i="30"/>
  <c r="K80" i="12" s="1"/>
  <c r="N31" i="30"/>
  <c r="K79" i="12" s="1"/>
  <c r="J31" i="30"/>
  <c r="J32" i="30" s="1"/>
  <c r="G80" i="12" s="1"/>
  <c r="K31" i="30"/>
  <c r="H79" i="12" s="1"/>
  <c r="L31" i="30"/>
  <c r="L32" i="30" s="1"/>
  <c r="I80" i="12" s="1"/>
  <c r="M31" i="30"/>
  <c r="M32" i="30" s="1"/>
  <c r="J80" i="12" s="1"/>
  <c r="O31" i="30"/>
  <c r="L79" i="12" s="1"/>
  <c r="L84" i="12" s="1"/>
  <c r="P26" i="30"/>
  <c r="P27" i="30" s="1"/>
  <c r="M77" i="12" s="1"/>
  <c r="N26" i="30"/>
  <c r="K76" i="12" s="1"/>
  <c r="J26" i="30"/>
  <c r="J27" i="30" s="1"/>
  <c r="G77" i="12" s="1"/>
  <c r="K26" i="30"/>
  <c r="H76" i="12" s="1"/>
  <c r="L26" i="30"/>
  <c r="I76" i="12" s="1"/>
  <c r="M26" i="30"/>
  <c r="M27" i="30" s="1"/>
  <c r="J77" i="12" s="1"/>
  <c r="O26" i="30"/>
  <c r="O27" i="30" s="1"/>
  <c r="L77" i="12" s="1"/>
  <c r="K27" i="30"/>
  <c r="H77" i="12" s="1"/>
  <c r="L27" i="30"/>
  <c r="I77" i="12" s="1"/>
  <c r="J19" i="30"/>
  <c r="J20" i="30" s="1"/>
  <c r="G74" i="12" s="1"/>
  <c r="K19" i="30"/>
  <c r="H73" i="12" s="1"/>
  <c r="L19" i="30"/>
  <c r="L20" i="30" s="1"/>
  <c r="I74" i="12" s="1"/>
  <c r="M19" i="30"/>
  <c r="M20" i="30" s="1"/>
  <c r="J74" i="12" s="1"/>
  <c r="N19" i="30"/>
  <c r="N20" i="30" s="1"/>
  <c r="K74" i="12" s="1"/>
  <c r="O19" i="30"/>
  <c r="L73" i="12" s="1"/>
  <c r="P19" i="30"/>
  <c r="M73" i="12" s="1"/>
  <c r="O20" i="30"/>
  <c r="L74" i="12" s="1"/>
  <c r="J13" i="30"/>
  <c r="J14" i="30" s="1"/>
  <c r="G71" i="12" s="1"/>
  <c r="K13" i="30"/>
  <c r="H70" i="12" s="1"/>
  <c r="L13" i="30"/>
  <c r="I70" i="12" s="1"/>
  <c r="M13" i="30"/>
  <c r="M14" i="30" s="1"/>
  <c r="J71" i="12" s="1"/>
  <c r="N13" i="30"/>
  <c r="N14" i="30" s="1"/>
  <c r="O13" i="30"/>
  <c r="L70" i="12" s="1"/>
  <c r="P13" i="30"/>
  <c r="M70" i="12" s="1"/>
  <c r="K14" i="30"/>
  <c r="H71" i="12" s="1"/>
  <c r="L14" i="30"/>
  <c r="I71" i="12" s="1"/>
  <c r="O14" i="30"/>
  <c r="L71" i="12" s="1"/>
  <c r="P14" i="30"/>
  <c r="M71" i="12" s="1"/>
  <c r="P30" i="29"/>
  <c r="M63" i="12" s="1"/>
  <c r="N30" i="29"/>
  <c r="K63" i="12" s="1"/>
  <c r="P24" i="29"/>
  <c r="M60" i="12" s="1"/>
  <c r="N24" i="29"/>
  <c r="K60" i="12" s="1"/>
  <c r="P19" i="29"/>
  <c r="P20" i="29" s="1"/>
  <c r="M58" i="12" s="1"/>
  <c r="N19" i="29"/>
  <c r="N20" i="29" s="1"/>
  <c r="J30" i="29"/>
  <c r="G63" i="12" s="1"/>
  <c r="K30" i="29"/>
  <c r="K31" i="29" s="1"/>
  <c r="H64" i="12" s="1"/>
  <c r="L30" i="29"/>
  <c r="I63" i="12" s="1"/>
  <c r="M30" i="29"/>
  <c r="M31" i="29" s="1"/>
  <c r="J64" i="12" s="1"/>
  <c r="O30" i="29"/>
  <c r="L63" i="12" s="1"/>
  <c r="J24" i="29"/>
  <c r="G60" i="12" s="1"/>
  <c r="K24" i="29"/>
  <c r="L24" i="29"/>
  <c r="I60" i="12" s="1"/>
  <c r="M24" i="29"/>
  <c r="M25" i="29" s="1"/>
  <c r="J61" i="12" s="1"/>
  <c r="O24" i="29"/>
  <c r="L60" i="12" s="1"/>
  <c r="K25" i="29"/>
  <c r="H61" i="12" s="1"/>
  <c r="J19" i="29"/>
  <c r="G57" i="12" s="1"/>
  <c r="K19" i="29"/>
  <c r="K20" i="29" s="1"/>
  <c r="H58" i="12" s="1"/>
  <c r="L19" i="29"/>
  <c r="I57" i="12" s="1"/>
  <c r="M19" i="29"/>
  <c r="M20" i="29" s="1"/>
  <c r="J58" i="12" s="1"/>
  <c r="O19" i="29"/>
  <c r="L57" i="12" s="1"/>
  <c r="O20" i="29"/>
  <c r="L58" i="12" s="1"/>
  <c r="P194" i="20"/>
  <c r="M47" i="12" s="1"/>
  <c r="P191" i="20"/>
  <c r="M46" i="12" s="1"/>
  <c r="P187" i="20"/>
  <c r="M45" i="12" s="1"/>
  <c r="P155" i="20"/>
  <c r="M41" i="12" s="1"/>
  <c r="P148" i="20"/>
  <c r="M38" i="12" s="1"/>
  <c r="P145" i="20"/>
  <c r="P136" i="20"/>
  <c r="M34" i="12" s="1"/>
  <c r="P131" i="20"/>
  <c r="M33" i="12" s="1"/>
  <c r="P126" i="20"/>
  <c r="P120" i="20"/>
  <c r="M29" i="12" s="1"/>
  <c r="P116" i="20"/>
  <c r="M28" i="12" s="1"/>
  <c r="P107" i="20"/>
  <c r="M25" i="12" s="1"/>
  <c r="P104" i="20"/>
  <c r="M24" i="12" s="1"/>
  <c r="P97" i="20"/>
  <c r="P81" i="20"/>
  <c r="M20" i="12" s="1"/>
  <c r="P75" i="20"/>
  <c r="M19" i="12" s="1"/>
  <c r="P72" i="20"/>
  <c r="M15" i="12"/>
  <c r="P52" i="20"/>
  <c r="M14" i="12" s="1"/>
  <c r="P32" i="20"/>
  <c r="M10" i="12" s="1"/>
  <c r="M9" i="12"/>
  <c r="P18" i="20"/>
  <c r="M8" i="12" s="1"/>
  <c r="N18" i="20"/>
  <c r="K8" i="12" s="1"/>
  <c r="K9" i="12"/>
  <c r="J194" i="20"/>
  <c r="G47" i="12" s="1"/>
  <c r="K194" i="20"/>
  <c r="H47" i="12" s="1"/>
  <c r="L194" i="20"/>
  <c r="I47" i="12" s="1"/>
  <c r="M194" i="20"/>
  <c r="J47" i="12" s="1"/>
  <c r="N194" i="20"/>
  <c r="K47" i="12" s="1"/>
  <c r="O194" i="20"/>
  <c r="L47" i="12" s="1"/>
  <c r="I194" i="20"/>
  <c r="J191" i="20"/>
  <c r="G46" i="12" s="1"/>
  <c r="K191" i="20"/>
  <c r="H46" i="12" s="1"/>
  <c r="L191" i="20"/>
  <c r="I46" i="12" s="1"/>
  <c r="M191" i="20"/>
  <c r="J46" i="12" s="1"/>
  <c r="N191" i="20"/>
  <c r="K46" i="12" s="1"/>
  <c r="O191" i="20"/>
  <c r="L46" i="12" s="1"/>
  <c r="J187" i="20"/>
  <c r="G45" i="12" s="1"/>
  <c r="K187" i="20"/>
  <c r="H45" i="12" s="1"/>
  <c r="L187" i="20"/>
  <c r="I45" i="12" s="1"/>
  <c r="M187" i="20"/>
  <c r="J45" i="12" s="1"/>
  <c r="N187" i="20"/>
  <c r="K45" i="12" s="1"/>
  <c r="O187" i="20"/>
  <c r="L45" i="12" s="1"/>
  <c r="I181" i="20"/>
  <c r="J181" i="20"/>
  <c r="G44" i="12" s="1"/>
  <c r="G49" i="12" s="1"/>
  <c r="E4" i="33" s="1"/>
  <c r="K181" i="20"/>
  <c r="H44" i="12" s="1"/>
  <c r="H49" i="12" s="1"/>
  <c r="F4" i="33" s="1"/>
  <c r="L181" i="20"/>
  <c r="I44" i="12" s="1"/>
  <c r="I49" i="12" s="1"/>
  <c r="M181" i="20"/>
  <c r="N181" i="20"/>
  <c r="K44" i="12" s="1"/>
  <c r="K49" i="12" s="1"/>
  <c r="G4" i="33" s="1"/>
  <c r="O181" i="20"/>
  <c r="L44" i="12" s="1"/>
  <c r="L49" i="12" s="1"/>
  <c r="J155" i="20"/>
  <c r="J156" i="20" s="1"/>
  <c r="G42" i="12" s="1"/>
  <c r="K155" i="20"/>
  <c r="K156" i="20" s="1"/>
  <c r="H42" i="12" s="1"/>
  <c r="L155" i="20"/>
  <c r="I41" i="12" s="1"/>
  <c r="M155" i="20"/>
  <c r="J41" i="12" s="1"/>
  <c r="N155" i="20"/>
  <c r="N156" i="20" s="1"/>
  <c r="K42" i="12" s="1"/>
  <c r="O155" i="20"/>
  <c r="O156" i="20" s="1"/>
  <c r="L42" i="12" s="1"/>
  <c r="J148" i="20"/>
  <c r="G38" i="12" s="1"/>
  <c r="K148" i="20"/>
  <c r="H38" i="12" s="1"/>
  <c r="L148" i="20"/>
  <c r="I38" i="12" s="1"/>
  <c r="M148" i="20"/>
  <c r="J38" i="12" s="1"/>
  <c r="N148" i="20"/>
  <c r="K38" i="12" s="1"/>
  <c r="O148" i="20"/>
  <c r="L38" i="12" s="1"/>
  <c r="I148" i="20"/>
  <c r="J145" i="20"/>
  <c r="K145" i="20"/>
  <c r="L145" i="20"/>
  <c r="I37" i="12" s="1"/>
  <c r="M145" i="20"/>
  <c r="J37" i="12" s="1"/>
  <c r="N145" i="20"/>
  <c r="O145" i="20"/>
  <c r="I145" i="20"/>
  <c r="I136" i="20"/>
  <c r="J136" i="20"/>
  <c r="G34" i="12" s="1"/>
  <c r="K136" i="20"/>
  <c r="L136" i="20"/>
  <c r="I34" i="12" s="1"/>
  <c r="M136" i="20"/>
  <c r="J34" i="12" s="1"/>
  <c r="N136" i="20"/>
  <c r="K34" i="12" s="1"/>
  <c r="O136" i="20"/>
  <c r="J131" i="20"/>
  <c r="G33" i="12" s="1"/>
  <c r="K131" i="20"/>
  <c r="H33" i="12" s="1"/>
  <c r="L131" i="20"/>
  <c r="M131" i="20"/>
  <c r="J33" i="12" s="1"/>
  <c r="N131" i="20"/>
  <c r="K33" i="12" s="1"/>
  <c r="O131" i="20"/>
  <c r="L33" i="12" s="1"/>
  <c r="J126" i="20"/>
  <c r="K126" i="20"/>
  <c r="H32" i="12" s="1"/>
  <c r="L126" i="20"/>
  <c r="I32" i="12" s="1"/>
  <c r="M126" i="20"/>
  <c r="J32" i="12" s="1"/>
  <c r="N126" i="20"/>
  <c r="K32" i="12" s="1"/>
  <c r="O126" i="20"/>
  <c r="L32" i="12" s="1"/>
  <c r="J120" i="20"/>
  <c r="G29" i="12" s="1"/>
  <c r="K120" i="20"/>
  <c r="H29" i="12" s="1"/>
  <c r="L120" i="20"/>
  <c r="I29" i="12" s="1"/>
  <c r="M120" i="20"/>
  <c r="J29" i="12" s="1"/>
  <c r="N120" i="20"/>
  <c r="K29" i="12" s="1"/>
  <c r="O120" i="20"/>
  <c r="L29" i="12" s="1"/>
  <c r="J116" i="20"/>
  <c r="K116" i="20"/>
  <c r="H28" i="12" s="1"/>
  <c r="L116" i="20"/>
  <c r="I28" i="12" s="1"/>
  <c r="M116" i="20"/>
  <c r="N116" i="20"/>
  <c r="O116" i="20"/>
  <c r="L28" i="12" s="1"/>
  <c r="J107" i="20"/>
  <c r="G25" i="12" s="1"/>
  <c r="K107" i="20"/>
  <c r="H25" i="12" s="1"/>
  <c r="L107" i="20"/>
  <c r="I25" i="12" s="1"/>
  <c r="M107" i="20"/>
  <c r="J25" i="12" s="1"/>
  <c r="N107" i="20"/>
  <c r="K25" i="12" s="1"/>
  <c r="O107" i="20"/>
  <c r="L25" i="12" s="1"/>
  <c r="I107" i="20"/>
  <c r="J104" i="20"/>
  <c r="G24" i="12" s="1"/>
  <c r="K104" i="20"/>
  <c r="H24" i="12" s="1"/>
  <c r="L104" i="20"/>
  <c r="I24" i="12" s="1"/>
  <c r="M104" i="20"/>
  <c r="J24" i="12" s="1"/>
  <c r="N104" i="20"/>
  <c r="K24" i="12" s="1"/>
  <c r="O104" i="20"/>
  <c r="L24" i="12" s="1"/>
  <c r="I104" i="20"/>
  <c r="J97" i="20"/>
  <c r="K97" i="20"/>
  <c r="L97" i="20"/>
  <c r="I23" i="12" s="1"/>
  <c r="M97" i="20"/>
  <c r="J23" i="12" s="1"/>
  <c r="N97" i="20"/>
  <c r="O97" i="20"/>
  <c r="I97" i="20"/>
  <c r="J81" i="20"/>
  <c r="G20" i="12" s="1"/>
  <c r="K81" i="20"/>
  <c r="H20" i="12" s="1"/>
  <c r="L81" i="20"/>
  <c r="I20" i="12" s="1"/>
  <c r="M81" i="20"/>
  <c r="J20" i="12" s="1"/>
  <c r="N81" i="20"/>
  <c r="K20" i="12" s="1"/>
  <c r="O81" i="20"/>
  <c r="L20" i="12" s="1"/>
  <c r="I81" i="20"/>
  <c r="J75" i="20"/>
  <c r="G19" i="12" s="1"/>
  <c r="K75" i="20"/>
  <c r="H19" i="12" s="1"/>
  <c r="L75" i="20"/>
  <c r="I19" i="12" s="1"/>
  <c r="M75" i="20"/>
  <c r="J19" i="12" s="1"/>
  <c r="N75" i="20"/>
  <c r="K19" i="12" s="1"/>
  <c r="O75" i="20"/>
  <c r="L19" i="12" s="1"/>
  <c r="I75" i="20"/>
  <c r="J72" i="20"/>
  <c r="K72" i="20"/>
  <c r="L72" i="20"/>
  <c r="M72" i="20"/>
  <c r="N72" i="20"/>
  <c r="O72" i="20"/>
  <c r="I72" i="20"/>
  <c r="J56" i="20"/>
  <c r="K56" i="20"/>
  <c r="H15" i="12" s="1"/>
  <c r="L56" i="20"/>
  <c r="I15" i="12" s="1"/>
  <c r="M56" i="20"/>
  <c r="J15" i="12" s="1"/>
  <c r="N56" i="20"/>
  <c r="K15" i="12" s="1"/>
  <c r="O56" i="20"/>
  <c r="L15" i="12" s="1"/>
  <c r="I56" i="20"/>
  <c r="J52" i="20"/>
  <c r="G14" i="12" s="1"/>
  <c r="K52" i="20"/>
  <c r="H14" i="12" s="1"/>
  <c r="L52" i="20"/>
  <c r="I14" i="12" s="1"/>
  <c r="M52" i="20"/>
  <c r="J14" i="12" s="1"/>
  <c r="N52" i="20"/>
  <c r="K14" i="12" s="1"/>
  <c r="O52" i="20"/>
  <c r="L14" i="12" s="1"/>
  <c r="I52" i="20"/>
  <c r="J32" i="20"/>
  <c r="G10" i="12" s="1"/>
  <c r="K32" i="20"/>
  <c r="H10" i="12" s="1"/>
  <c r="L32" i="20"/>
  <c r="I10" i="12" s="1"/>
  <c r="M32" i="20"/>
  <c r="J10" i="12" s="1"/>
  <c r="N32" i="20"/>
  <c r="O32" i="20"/>
  <c r="L10" i="12" s="1"/>
  <c r="I32" i="20"/>
  <c r="G9" i="12"/>
  <c r="H9" i="12"/>
  <c r="L9" i="12"/>
  <c r="J18" i="20"/>
  <c r="K18" i="20"/>
  <c r="L18" i="20"/>
  <c r="I8" i="12" s="1"/>
  <c r="M18" i="20"/>
  <c r="J8" i="12" s="1"/>
  <c r="O18" i="20"/>
  <c r="K73" i="12" l="1"/>
  <c r="I79" i="12"/>
  <c r="L20" i="29"/>
  <c r="I58" i="12" s="1"/>
  <c r="L31" i="29"/>
  <c r="I64" i="12" s="1"/>
  <c r="P31" i="29"/>
  <c r="M64" i="12" s="1"/>
  <c r="N27" i="30"/>
  <c r="K77" i="12" s="1"/>
  <c r="N45" i="30"/>
  <c r="K83" i="12" s="1"/>
  <c r="G73" i="12"/>
  <c r="H84" i="12"/>
  <c r="K32" i="30"/>
  <c r="H80" i="12" s="1"/>
  <c r="M79" i="12"/>
  <c r="O25" i="29"/>
  <c r="L61" i="12" s="1"/>
  <c r="N31" i="29"/>
  <c r="K64" i="12" s="1"/>
  <c r="K20" i="30"/>
  <c r="H74" i="12" s="1"/>
  <c r="O32" i="30"/>
  <c r="L80" i="12" s="1"/>
  <c r="L46" i="30"/>
  <c r="J46" i="30"/>
  <c r="I73" i="12"/>
  <c r="I84" i="12" s="1"/>
  <c r="K70" i="12"/>
  <c r="K84" i="12" s="1"/>
  <c r="G70" i="12"/>
  <c r="M76" i="12"/>
  <c r="G82" i="12"/>
  <c r="G79" i="12"/>
  <c r="J31" i="29"/>
  <c r="G64" i="12" s="1"/>
  <c r="O46" i="30"/>
  <c r="K71" i="12"/>
  <c r="J70" i="12"/>
  <c r="L83" i="12"/>
  <c r="J82" i="12"/>
  <c r="J79" i="12"/>
  <c r="O31" i="29"/>
  <c r="L64" i="12" s="1"/>
  <c r="J73" i="12"/>
  <c r="J76" i="12"/>
  <c r="H11" i="33"/>
  <c r="H10" i="35"/>
  <c r="M51" i="12"/>
  <c r="M105" i="12"/>
  <c r="J60" i="12"/>
  <c r="J20" i="29"/>
  <c r="G58" i="12" s="1"/>
  <c r="L66" i="12"/>
  <c r="K66" i="12"/>
  <c r="G9" i="33" s="1"/>
  <c r="G66" i="12"/>
  <c r="E9" i="33" s="1"/>
  <c r="H63" i="12"/>
  <c r="H65" i="12" s="1"/>
  <c r="F8" i="33" s="1"/>
  <c r="J25" i="29"/>
  <c r="G61" i="12" s="1"/>
  <c r="N25" i="29"/>
  <c r="K61" i="12" s="1"/>
  <c r="H57" i="12"/>
  <c r="H66" i="12" s="1"/>
  <c r="F9" i="33" s="1"/>
  <c r="M57" i="12"/>
  <c r="M66" i="12" s="1"/>
  <c r="I66" i="12"/>
  <c r="J63" i="12"/>
  <c r="J65" i="12" s="1"/>
  <c r="L25" i="29"/>
  <c r="I61" i="12" s="1"/>
  <c r="J57" i="12"/>
  <c r="M65" i="12"/>
  <c r="I65" i="12"/>
  <c r="M33" i="20"/>
  <c r="J11" i="12" s="1"/>
  <c r="N121" i="20"/>
  <c r="K30" i="12" s="1"/>
  <c r="J121" i="20"/>
  <c r="G30" i="12" s="1"/>
  <c r="J137" i="20"/>
  <c r="G35" i="12" s="1"/>
  <c r="L137" i="20"/>
  <c r="I35" i="12" s="1"/>
  <c r="N82" i="20"/>
  <c r="K21" i="12" s="1"/>
  <c r="J82" i="20"/>
  <c r="G21" i="12" s="1"/>
  <c r="O108" i="20"/>
  <c r="L26" i="12" s="1"/>
  <c r="K108" i="20"/>
  <c r="H26" i="12" s="1"/>
  <c r="O149" i="20"/>
  <c r="L39" i="12" s="1"/>
  <c r="K149" i="20"/>
  <c r="H39" i="12" s="1"/>
  <c r="P137" i="20"/>
  <c r="M35" i="12" s="1"/>
  <c r="M99" i="12"/>
  <c r="I99" i="12"/>
  <c r="L99" i="12"/>
  <c r="J99" i="12"/>
  <c r="K99" i="12"/>
  <c r="G99" i="12"/>
  <c r="H99" i="12"/>
  <c r="P57" i="20"/>
  <c r="M16" i="12" s="1"/>
  <c r="P149" i="20"/>
  <c r="M39" i="12" s="1"/>
  <c r="O33" i="20"/>
  <c r="L11" i="12" s="1"/>
  <c r="J33" i="20"/>
  <c r="G11" i="12" s="1"/>
  <c r="N33" i="20"/>
  <c r="K11" i="12" s="1"/>
  <c r="L121" i="20"/>
  <c r="I30" i="12" s="1"/>
  <c r="P156" i="20"/>
  <c r="M42" i="12" s="1"/>
  <c r="L57" i="20"/>
  <c r="I16" i="12" s="1"/>
  <c r="L41" i="12"/>
  <c r="J57" i="20"/>
  <c r="G16" i="12" s="1"/>
  <c r="M121" i="20"/>
  <c r="J30" i="12" s="1"/>
  <c r="M149" i="20"/>
  <c r="J39" i="12" s="1"/>
  <c r="J28" i="12"/>
  <c r="H41" i="12"/>
  <c r="M57" i="20"/>
  <c r="J16" i="12" s="1"/>
  <c r="P121" i="20"/>
  <c r="M30" i="12" s="1"/>
  <c r="M32" i="29"/>
  <c r="M32" i="31" s="1"/>
  <c r="J103" i="12" s="1"/>
  <c r="O32" i="29"/>
  <c r="L67" i="12" s="1"/>
  <c r="K58" i="12"/>
  <c r="K32" i="29"/>
  <c r="K65" i="12"/>
  <c r="G8" i="33" s="1"/>
  <c r="G65" i="12"/>
  <c r="E8" i="33" s="1"/>
  <c r="L65" i="12"/>
  <c r="P82" i="20"/>
  <c r="M21" i="12" s="1"/>
  <c r="P20" i="30"/>
  <c r="M74" i="12" s="1"/>
  <c r="M84" i="12"/>
  <c r="K137" i="20"/>
  <c r="H35" i="12" s="1"/>
  <c r="G18" i="12"/>
  <c r="H34" i="12"/>
  <c r="M82" i="20"/>
  <c r="J21" i="12" s="1"/>
  <c r="N108" i="20"/>
  <c r="K26" i="12" s="1"/>
  <c r="J108" i="20"/>
  <c r="G26" i="12" s="1"/>
  <c r="N149" i="20"/>
  <c r="K39" i="12" s="1"/>
  <c r="J149" i="20"/>
  <c r="G39" i="12" s="1"/>
  <c r="O121" i="20"/>
  <c r="L30" i="12" s="1"/>
  <c r="K121" i="20"/>
  <c r="H30" i="12" s="1"/>
  <c r="J18" i="12"/>
  <c r="L23" i="12"/>
  <c r="H23" i="12"/>
  <c r="M32" i="12"/>
  <c r="M37" i="12"/>
  <c r="K41" i="12"/>
  <c r="G41" i="12"/>
  <c r="O57" i="20"/>
  <c r="L16" i="12" s="1"/>
  <c r="K57" i="20"/>
  <c r="H16" i="12" s="1"/>
  <c r="O137" i="20"/>
  <c r="L35" i="12" s="1"/>
  <c r="L156" i="20"/>
  <c r="I42" i="12" s="1"/>
  <c r="K18" i="12"/>
  <c r="K33" i="20"/>
  <c r="H11" i="12" s="1"/>
  <c r="L33" i="20"/>
  <c r="I11" i="12" s="1"/>
  <c r="O82" i="20"/>
  <c r="L21" i="12" s="1"/>
  <c r="K82" i="20"/>
  <c r="H21" i="12" s="1"/>
  <c r="I108" i="20"/>
  <c r="L108" i="20"/>
  <c r="I26" i="12" s="1"/>
  <c r="I149" i="20"/>
  <c r="L149" i="20"/>
  <c r="I39" i="12" s="1"/>
  <c r="M156" i="20"/>
  <c r="J42" i="12" s="1"/>
  <c r="M195" i="20"/>
  <c r="J48" i="12" s="1"/>
  <c r="P108" i="20"/>
  <c r="M26" i="12" s="1"/>
  <c r="K10" i="12"/>
  <c r="I9" i="12"/>
  <c r="G8" i="12"/>
  <c r="L18" i="12"/>
  <c r="H18" i="12"/>
  <c r="K28" i="12"/>
  <c r="G28" i="12"/>
  <c r="G32" i="12"/>
  <c r="K37" i="12"/>
  <c r="G37" i="12"/>
  <c r="I57" i="20"/>
  <c r="L34" i="12"/>
  <c r="I82" i="20"/>
  <c r="L82" i="20"/>
  <c r="I21" i="12" s="1"/>
  <c r="M108" i="20"/>
  <c r="J26" i="12" s="1"/>
  <c r="M137" i="20"/>
  <c r="J35" i="12" s="1"/>
  <c r="O195" i="20"/>
  <c r="L48" i="12" s="1"/>
  <c r="K195" i="20"/>
  <c r="H48" i="12" s="1"/>
  <c r="J9" i="12"/>
  <c r="J51" i="12" s="1"/>
  <c r="L8" i="12"/>
  <c r="H8" i="12"/>
  <c r="G15" i="12"/>
  <c r="I18" i="12"/>
  <c r="K23" i="12"/>
  <c r="G23" i="12"/>
  <c r="I33" i="12"/>
  <c r="L37" i="12"/>
  <c r="H37" i="12"/>
  <c r="J44" i="12"/>
  <c r="J49" i="12" s="1"/>
  <c r="L13" i="12"/>
  <c r="H13" i="12"/>
  <c r="I13" i="12"/>
  <c r="J13" i="12"/>
  <c r="K51" i="12"/>
  <c r="G6" i="33" s="1"/>
  <c r="G51" i="12"/>
  <c r="E6" i="33" s="1"/>
  <c r="M13" i="12"/>
  <c r="P45" i="30"/>
  <c r="P25" i="29"/>
  <c r="J52" i="12"/>
  <c r="I52" i="12"/>
  <c r="L51" i="12"/>
  <c r="H51" i="12"/>
  <c r="F6" i="33" s="1"/>
  <c r="P195" i="20"/>
  <c r="M44" i="12"/>
  <c r="M49" i="12" s="1"/>
  <c r="M23" i="12"/>
  <c r="M18" i="12"/>
  <c r="M52" i="12"/>
  <c r="M46" i="30"/>
  <c r="P33" i="20"/>
  <c r="M11" i="12" s="1"/>
  <c r="N137" i="20"/>
  <c r="K35" i="12" s="1"/>
  <c r="N57" i="20"/>
  <c r="K16" i="12" s="1"/>
  <c r="N195" i="20"/>
  <c r="K48" i="12" s="1"/>
  <c r="J195" i="20"/>
  <c r="G48" i="12" s="1"/>
  <c r="L195" i="20"/>
  <c r="L32" i="29" l="1"/>
  <c r="I67" i="12" s="1"/>
  <c r="N46" i="30"/>
  <c r="H8" i="35"/>
  <c r="H9" i="33"/>
  <c r="K46" i="30"/>
  <c r="L33" i="31"/>
  <c r="I104" i="12" s="1"/>
  <c r="I85" i="12"/>
  <c r="J84" i="12"/>
  <c r="G84" i="12"/>
  <c r="J85" i="12"/>
  <c r="M33" i="31"/>
  <c r="J104" i="12" s="1"/>
  <c r="H7" i="35"/>
  <c r="H8" i="33"/>
  <c r="L85" i="12"/>
  <c r="O33" i="31"/>
  <c r="L104" i="12" s="1"/>
  <c r="J33" i="31"/>
  <c r="G104" i="12" s="1"/>
  <c r="G85" i="12"/>
  <c r="E10" i="33" s="1"/>
  <c r="H3" i="35"/>
  <c r="H4" i="33"/>
  <c r="H6" i="35"/>
  <c r="H7" i="33"/>
  <c r="H5" i="35"/>
  <c r="H6" i="33"/>
  <c r="L52" i="12"/>
  <c r="M48" i="12"/>
  <c r="P196" i="20"/>
  <c r="I50" i="12"/>
  <c r="K52" i="12"/>
  <c r="G7" i="33" s="1"/>
  <c r="J32" i="29"/>
  <c r="J32" i="31" s="1"/>
  <c r="G103" i="12" s="1"/>
  <c r="J66" i="12"/>
  <c r="L32" i="31"/>
  <c r="I103" i="12" s="1"/>
  <c r="N32" i="29"/>
  <c r="O32" i="31"/>
  <c r="L103" i="12" s="1"/>
  <c r="J67" i="12"/>
  <c r="L50" i="12"/>
  <c r="H52" i="12"/>
  <c r="F7" i="33" s="1"/>
  <c r="I51" i="12"/>
  <c r="K50" i="12"/>
  <c r="G5" i="33" s="1"/>
  <c r="G52" i="12"/>
  <c r="E7" i="33" s="1"/>
  <c r="M196" i="20"/>
  <c r="M31" i="31" s="1"/>
  <c r="K196" i="20"/>
  <c r="K31" i="31" s="1"/>
  <c r="H67" i="12"/>
  <c r="K32" i="31"/>
  <c r="H103" i="12" s="1"/>
  <c r="P46" i="30"/>
  <c r="M85" i="12" s="1"/>
  <c r="J50" i="12"/>
  <c r="H50" i="12"/>
  <c r="F5" i="33" s="1"/>
  <c r="G50" i="12"/>
  <c r="E5" i="33" s="1"/>
  <c r="L196" i="20"/>
  <c r="L31" i="31" s="1"/>
  <c r="I48" i="12"/>
  <c r="O196" i="20"/>
  <c r="O31" i="31" s="1"/>
  <c r="N196" i="20"/>
  <c r="M50" i="12"/>
  <c r="M83" i="12"/>
  <c r="M61" i="12"/>
  <c r="P32" i="29"/>
  <c r="I18" i="20"/>
  <c r="F8" i="12" s="1"/>
  <c r="K85" i="12" l="1"/>
  <c r="G10" i="33" s="1"/>
  <c r="N33" i="31"/>
  <c r="K104" i="12" s="1"/>
  <c r="H9" i="35"/>
  <c r="H10" i="33"/>
  <c r="H85" i="12"/>
  <c r="F10" i="33" s="1"/>
  <c r="K33" i="31"/>
  <c r="H104" i="12" s="1"/>
  <c r="O52" i="12"/>
  <c r="P52" i="12" s="1"/>
  <c r="H4" i="35"/>
  <c r="H11" i="35" s="1"/>
  <c r="H5" i="33"/>
  <c r="G67" i="12"/>
  <c r="N32" i="31"/>
  <c r="K103" i="12" s="1"/>
  <c r="K67" i="12"/>
  <c r="P33" i="31"/>
  <c r="M104" i="12" s="1"/>
  <c r="H53" i="12"/>
  <c r="J53" i="12"/>
  <c r="M67" i="12"/>
  <c r="P32" i="31"/>
  <c r="L53" i="12"/>
  <c r="I53" i="12"/>
  <c r="L102" i="12"/>
  <c r="O35" i="31"/>
  <c r="K53" i="12"/>
  <c r="N31" i="31"/>
  <c r="H102" i="12"/>
  <c r="I102" i="12"/>
  <c r="L35" i="31"/>
  <c r="J102" i="12"/>
  <c r="M35" i="31"/>
  <c r="M53" i="12"/>
  <c r="P31" i="31"/>
  <c r="K35" i="31" l="1"/>
  <c r="Q52" i="12"/>
  <c r="R52" i="12" s="1"/>
  <c r="M103" i="12"/>
  <c r="P35" i="31"/>
  <c r="H106" i="12"/>
  <c r="K36" i="31"/>
  <c r="K37" i="31" s="1"/>
  <c r="K38" i="31" s="1"/>
  <c r="K39" i="31" s="1"/>
  <c r="J106" i="12"/>
  <c r="J108" i="12" s="1"/>
  <c r="M36" i="31"/>
  <c r="M37" i="31" s="1"/>
  <c r="M38" i="31" s="1"/>
  <c r="L106" i="12"/>
  <c r="L108" i="12" s="1"/>
  <c r="O36" i="31"/>
  <c r="O37" i="31" s="1"/>
  <c r="I106" i="12"/>
  <c r="L36" i="31"/>
  <c r="K102" i="12"/>
  <c r="N35" i="31"/>
  <c r="M102" i="12"/>
  <c r="P42" i="31" l="1"/>
  <c r="P36" i="31"/>
  <c r="P37" i="31" s="1"/>
  <c r="P38" i="31" s="1"/>
  <c r="M39" i="31"/>
  <c r="M40" i="31" s="1"/>
  <c r="M41" i="31" s="1"/>
  <c r="L37" i="31"/>
  <c r="K40" i="31"/>
  <c r="K41" i="31" s="1"/>
  <c r="K106" i="12"/>
  <c r="N42" i="31"/>
  <c r="N36" i="31"/>
  <c r="O38" i="31"/>
  <c r="O39" i="31" s="1"/>
  <c r="M106" i="12"/>
  <c r="S35" i="31"/>
  <c r="L47" i="30"/>
  <c r="R4" i="20"/>
  <c r="F11" i="32"/>
  <c r="O40" i="31" l="1"/>
  <c r="O41" i="31" s="1"/>
  <c r="P39" i="31"/>
  <c r="P40" i="31" s="1"/>
  <c r="N37" i="31"/>
  <c r="N38" i="31" s="1"/>
  <c r="L38" i="31"/>
  <c r="O49" i="12"/>
  <c r="R46" i="30"/>
  <c r="T45" i="30"/>
  <c r="T194" i="20" s="1"/>
  <c r="T195" i="20" s="1"/>
  <c r="R45" i="30"/>
  <c r="R194" i="20" s="1"/>
  <c r="R195" i="20" s="1"/>
  <c r="X164" i="20"/>
  <c r="W164" i="20"/>
  <c r="V164" i="20"/>
  <c r="X165" i="20" s="1"/>
  <c r="P41" i="31" l="1"/>
  <c r="N39" i="31"/>
  <c r="L39" i="31"/>
  <c r="L40" i="31" s="1"/>
  <c r="L41" i="31" s="1"/>
  <c r="T196" i="20"/>
  <c r="T197" i="20" s="1"/>
  <c r="S45" i="30"/>
  <c r="S194" i="20" s="1"/>
  <c r="S195" i="20" s="1"/>
  <c r="V169" i="20"/>
  <c r="N40" i="31" l="1"/>
  <c r="N41" i="31" s="1"/>
  <c r="R54" i="20"/>
  <c r="O2" i="12"/>
  <c r="R2" i="31"/>
  <c r="R2" i="29"/>
  <c r="I31" i="30"/>
  <c r="F20" i="12" l="1"/>
  <c r="F18" i="12"/>
  <c r="F10" i="12"/>
  <c r="I22" i="20"/>
  <c r="D11" i="32"/>
  <c r="E11" i="32"/>
  <c r="G3" i="32" s="1"/>
  <c r="I25" i="20" l="1"/>
  <c r="F9" i="12" s="1"/>
  <c r="I44" i="30"/>
  <c r="I45" i="30" l="1"/>
  <c r="F83" i="12" s="1"/>
  <c r="F82" i="12"/>
  <c r="G10" i="32"/>
  <c r="G9" i="32"/>
  <c r="G8" i="32"/>
  <c r="G7" i="32"/>
  <c r="G6" i="32"/>
  <c r="G5" i="32"/>
  <c r="G4" i="32"/>
  <c r="F2" i="32"/>
  <c r="G11" i="32" l="1"/>
  <c r="R2" i="30" l="1"/>
  <c r="F47" i="12"/>
  <c r="I191" i="20"/>
  <c r="F46" i="12" s="1"/>
  <c r="I187" i="20"/>
  <c r="F45" i="12" s="1"/>
  <c r="F44" i="12"/>
  <c r="F49" i="12" s="1"/>
  <c r="D4" i="33" s="1"/>
  <c r="I155" i="20"/>
  <c r="F38" i="12"/>
  <c r="F37" i="12"/>
  <c r="F34" i="12"/>
  <c r="I131" i="20"/>
  <c r="F33" i="12" s="1"/>
  <c r="I126" i="20"/>
  <c r="I120" i="20"/>
  <c r="F29" i="12" s="1"/>
  <c r="I116" i="20"/>
  <c r="F24" i="12"/>
  <c r="F23" i="12"/>
  <c r="F19" i="12"/>
  <c r="F15" i="12"/>
  <c r="F13" i="12"/>
  <c r="F21" i="12" l="1"/>
  <c r="I121" i="20"/>
  <c r="F30" i="12" s="1"/>
  <c r="F28" i="12"/>
  <c r="I137" i="20"/>
  <c r="F35" i="12" s="1"/>
  <c r="F32" i="12"/>
  <c r="I156" i="20"/>
  <c r="F42" i="12" s="1"/>
  <c r="F41" i="12"/>
  <c r="F39" i="12"/>
  <c r="I195" i="20"/>
  <c r="F48" i="12" s="1"/>
  <c r="I33" i="20"/>
  <c r="F11" i="12" l="1"/>
  <c r="I196" i="20"/>
  <c r="J196" i="20"/>
  <c r="F50" i="12"/>
  <c r="D5" i="33" s="1"/>
  <c r="I28" i="31"/>
  <c r="F97" i="12" s="1"/>
  <c r="I23" i="31"/>
  <c r="F94" i="12" s="1"/>
  <c r="I17" i="31"/>
  <c r="F91" i="12" s="1"/>
  <c r="I10" i="31"/>
  <c r="F88" i="12" s="1"/>
  <c r="I26" i="30"/>
  <c r="F76" i="12" s="1"/>
  <c r="I19" i="30"/>
  <c r="F73" i="12" s="1"/>
  <c r="I13" i="30"/>
  <c r="F70" i="12" s="1"/>
  <c r="I30" i="29"/>
  <c r="F63" i="12" s="1"/>
  <c r="I24" i="29"/>
  <c r="F60" i="12" s="1"/>
  <c r="I19" i="29"/>
  <c r="F57" i="12" s="1"/>
  <c r="F56" i="12"/>
  <c r="F25" i="12"/>
  <c r="F52" i="12" s="1"/>
  <c r="D7" i="33" s="1"/>
  <c r="F14" i="12"/>
  <c r="F51" i="12" s="1"/>
  <c r="D6" i="33" s="1"/>
  <c r="G53" i="12" l="1"/>
  <c r="J31" i="31"/>
  <c r="J35" i="31" s="1"/>
  <c r="F66" i="12"/>
  <c r="D9" i="33" s="1"/>
  <c r="F99" i="12"/>
  <c r="F65" i="12"/>
  <c r="D8" i="33" s="1"/>
  <c r="H3" i="32"/>
  <c r="I18" i="31"/>
  <c r="F92" i="12" s="1"/>
  <c r="I24" i="31"/>
  <c r="F95" i="12" s="1"/>
  <c r="I11" i="31"/>
  <c r="F89" i="12" s="1"/>
  <c r="I29" i="31"/>
  <c r="F98" i="12" s="1"/>
  <c r="I31" i="29"/>
  <c r="F64" i="12" s="1"/>
  <c r="I25" i="29"/>
  <c r="F61" i="12" s="1"/>
  <c r="F26" i="12"/>
  <c r="F16" i="12"/>
  <c r="I14" i="30"/>
  <c r="F71" i="12" s="1"/>
  <c r="I20" i="30"/>
  <c r="F74" i="12" s="1"/>
  <c r="I32" i="30"/>
  <c r="F80" i="12" s="1"/>
  <c r="F79" i="12"/>
  <c r="F84" i="12" s="1"/>
  <c r="I27" i="30"/>
  <c r="F77" i="12" s="1"/>
  <c r="I20" i="29"/>
  <c r="F58" i="12" s="1"/>
  <c r="R2" i="20"/>
  <c r="J36" i="31" l="1"/>
  <c r="O47" i="12"/>
  <c r="O53" i="12"/>
  <c r="H7" i="32"/>
  <c r="H8" i="32"/>
  <c r="H6" i="32"/>
  <c r="H5" i="32"/>
  <c r="H4" i="32"/>
  <c r="I32" i="29"/>
  <c r="I30" i="31"/>
  <c r="F100" i="12" s="1"/>
  <c r="D11" i="33" s="1"/>
  <c r="H10" i="32"/>
  <c r="H9" i="32"/>
  <c r="I46" i="30"/>
  <c r="F85" i="12" s="1"/>
  <c r="D10" i="33" s="1"/>
  <c r="J37" i="31" l="1"/>
  <c r="H11" i="32"/>
  <c r="I11" i="33"/>
  <c r="I32" i="31"/>
  <c r="F103" i="12" s="1"/>
  <c r="F67" i="12"/>
  <c r="G102" i="12"/>
  <c r="I34" i="31"/>
  <c r="F105" i="12" s="1"/>
  <c r="I33" i="31"/>
  <c r="F104" i="12" s="1"/>
  <c r="I31" i="31"/>
  <c r="F53" i="12"/>
  <c r="J38" i="31" l="1"/>
  <c r="J39" i="31" s="1"/>
  <c r="G108" i="12"/>
  <c r="I108" i="12"/>
  <c r="I35" i="31"/>
  <c r="F102" i="12"/>
  <c r="F108" i="12" s="1"/>
  <c r="K108" i="12"/>
  <c r="G106" i="12"/>
  <c r="J40" i="31" l="1"/>
  <c r="J41" i="31" s="1"/>
  <c r="I36" i="31"/>
  <c r="M108" i="12"/>
  <c r="R35" i="31"/>
  <c r="F106" i="12"/>
  <c r="I37" i="31" l="1"/>
  <c r="I38" i="31" l="1"/>
  <c r="I39" i="31" l="1"/>
  <c r="I40" i="31" s="1"/>
  <c r="I41" i="31" l="1"/>
</calcChain>
</file>

<file path=xl/sharedStrings.xml><?xml version="1.0" encoding="utf-8"?>
<sst xmlns="http://schemas.openxmlformats.org/spreadsheetml/2006/main" count="1378" uniqueCount="693">
  <si>
    <t>ukxiwj egkuxjikfydspk 2013&amp;14 lkypk vk; vankt</t>
  </si>
  <si>
    <t>okLrfod</t>
  </si>
  <si>
    <t>'ksjk</t>
  </si>
  <si>
    <t xml:space="preserve">cdk;k lQkbZ dj </t>
  </si>
  <si>
    <t xml:space="preserve">pkyq lQkbZ dj </t>
  </si>
  <si>
    <t xml:space="preserve">cdk;k ik.kh dj </t>
  </si>
  <si>
    <t xml:space="preserve">pkyq ik.kh dj </t>
  </si>
  <si>
    <t xml:space="preserve">cdk;k vfXu dj </t>
  </si>
  <si>
    <t xml:space="preserve">pkyq vfXu dj </t>
  </si>
  <si>
    <t>cdk;k fo|qr dj</t>
  </si>
  <si>
    <t>pkyq fo|qr dj</t>
  </si>
  <si>
    <t xml:space="preserve">fFk,sVj dj </t>
  </si>
  <si>
    <t>?kudpjk O;oLFkkiu dj</t>
  </si>
  <si>
    <t>fj{kk dj</t>
  </si>
  <si>
    <t xml:space="preserve">dkWihax Qh ¼lssaVªy jsdkWMZ½ </t>
  </si>
  <si>
    <t>ladh.kZ vk; ¼tqus fu:i;ksxh lkfgR; o jn~nh foØh½</t>
  </si>
  <si>
    <t>loZ okpuky;kph lHkkln oxZ.kh</t>
  </si>
  <si>
    <t>Ck¡dsr xqarfoysY;k jDdesoj feG.kkjs O;kt</t>
  </si>
  <si>
    <t xml:space="preserve">tkghjkr ijokuk Qh </t>
  </si>
  <si>
    <t xml:space="preserve">uksVhl Qh o okWjaV Qh </t>
  </si>
  <si>
    <t xml:space="preserve">tkghjkr [kpZ olwyh </t>
  </si>
  <si>
    <t>bekjrh o tkxsoj ukekarj 'kqYd</t>
  </si>
  <si>
    <t xml:space="preserve">nqdku HkkMs </t>
  </si>
  <si>
    <t xml:space="preserve">vkBoMh cktkjkps nSfud HkkMs rlsp
çLrkfor cktkjk iklqu feG.kkjh vk; </t>
  </si>
  <si>
    <t>vWxzhdYpjy çksM;ql ekdsZVdMwu feG.kkjs Qh ps mRiUu] lk;dy LV¡M o brj ladh.kZ vk;</t>
  </si>
  <si>
    <t>gkWdlZ iklqu vk;</t>
  </si>
  <si>
    <t>brj 'kqYd</t>
  </si>
  <si>
    <t>HkkMsiêîkoj okVi dsysY;k Hkq[kaMkps fu;ferhdj.k] gLrkarj.k] foHkktu] ,df=dj.kklkBh vkdkj.;kr ;s.kkjs 'kqYd</t>
  </si>
  <si>
    <t xml:space="preserve">pkjk [kpZ olwyh </t>
  </si>
  <si>
    <t>tukojs fodzh</t>
  </si>
  <si>
    <t>dksaMokM;kP;k naMkcíy vk;</t>
  </si>
  <si>
    <t xml:space="preserve">tukojs iath;u 'kqYd </t>
  </si>
  <si>
    <t xml:space="preserve">ngu ?kkVk iklwu vk; </t>
  </si>
  <si>
    <t xml:space="preserve">tUe e`R;q izek.ki=kiklwu vk; </t>
  </si>
  <si>
    <t>,Dl&amp; js b-lh-th ] fQthvksFksjih o dyj MkWiyjiklwu vk;</t>
  </si>
  <si>
    <t xml:space="preserve">lQkbZ etqjkapk ?kj fdjk;k </t>
  </si>
  <si>
    <t xml:space="preserve">[kk| oLrq ijokuk 'kqYd </t>
  </si>
  <si>
    <t>ladh.kZ vk; ¼fu#i;ksxh lkekukph foØh½</t>
  </si>
  <si>
    <t>xor fodzh] dqaM;k tkxk fdjk;k</t>
  </si>
  <si>
    <t>lqos&gt; QkeZ ojhy xorkps mRiUu</t>
  </si>
  <si>
    <t>vack&gt;jh o xka/khckx m|kukikwlu feG.kkjs mRiUu</t>
  </si>
  <si>
    <t>fdjdksG mRiUu ¼o`{k lao/kZu vf/kfu;e 1975 varxZr feG.kkjs mRiUu½</t>
  </si>
  <si>
    <t>ladh.kZ vk;</t>
  </si>
  <si>
    <t xml:space="preserve"> ç'keu 'kqYd</t>
  </si>
  <si>
    <t>ek/;fed 'kkGsrhy ladh.kZ vk;</t>
  </si>
  <si>
    <t>izkFkfed 'kkGsdjhrk ladh.kZ vk;</t>
  </si>
  <si>
    <t>ek?;fed 'kkGk VeZ Qh vk;</t>
  </si>
  <si>
    <t>ladh.kZ vk; ¼vkWbZy Mªe foØh b-½</t>
  </si>
  <si>
    <t>tux.kuk [kpkZoj vuqnku</t>
  </si>
  <si>
    <t>dLrqjck okpuky;klkBh ljdkjh vuqnku</t>
  </si>
  <si>
    <t>dje.kwd djkcíy vuqnku</t>
  </si>
  <si>
    <t>u&gt;wy vuqnku</t>
  </si>
  <si>
    <t>eksVkj djk brds ljdkjh vuqnku</t>
  </si>
  <si>
    <t>iksyhvks fueqZyu o brj 'kkldh; vuqnku</t>
  </si>
  <si>
    <t>fodkl vkjk[kM;kuqlkj çkIr vuqnku</t>
  </si>
  <si>
    <t>izkFkfed 'kkGsdjhrk vuqnku</t>
  </si>
  <si>
    <t>ek?;fed 'kkGsdjhrk vuqnku</t>
  </si>
  <si>
    <t>ukxiwj 'kgjklkBh fo'ks"k 'kkldh; vuqnku</t>
  </si>
  <si>
    <t>fonHkZ oS/kkfud fodkl eaMGk}kjs vuqnku</t>
  </si>
  <si>
    <t>ukxjh lqfo/kk Øsanzkr e-u-ik- ,tsaVl Onkjs tek ,tsaV 'kqYd o vxzhe jôe</t>
  </si>
  <si>
    <t>cka/kdke dkexkj dY;k.k] midjkph tek</t>
  </si>
  <si>
    <t xml:space="preserve">cdk;k f'k{k.k dj </t>
  </si>
  <si>
    <t>pkyaq f'k{k.k dj</t>
  </si>
  <si>
    <t>cdk;k eksB;k fuoklh bZekjrhojhy 'kklukpk dj</t>
  </si>
  <si>
    <t>pkyw] eksB;k fuoklh bZekjrhojhy 'kklukpk dj</t>
  </si>
  <si>
    <t>da=kVnkjkdMwu dikr lqj{kk Bso</t>
  </si>
  <si>
    <t>brj fu{ksi ¼Bsoh½</t>
  </si>
  <si>
    <t>O;kikjh ladwykiklwu fMikW&gt;hV</t>
  </si>
  <si>
    <t>fMikW&gt;hV e/kwu ?ks.;kr ;s.kkjh dkes</t>
  </si>
  <si>
    <t>nqdkukadjhrk fMikW&gt;hV</t>
  </si>
  <si>
    <t>fMikWf&gt;V ¼bekjr ijokuk nsrkauk ?ks.;kr ;s.kkjh jDde½</t>
  </si>
  <si>
    <t>fMikWf&gt;V dkes</t>
  </si>
  <si>
    <t>vekur jDde</t>
  </si>
  <si>
    <t>l.kkadjhrk vxzhe lek;kstu</t>
  </si>
  <si>
    <t xml:space="preserve">eky [kjsnh djhrk vxzhe lek;kstu </t>
  </si>
  <si>
    <t>brj [kpkZlkBh vxzhe</t>
  </si>
  <si>
    <t>yksddeZ foHkkxkps eky [kjsnhcn~ny lek;kstu</t>
  </si>
  <si>
    <t>gkWVfeDl Iy¡VlkBh eky [kjsnh cíy lek;kstu</t>
  </si>
  <si>
    <t>tyçnk; foHkkxkP;k eky [kjsnhcn~ny lek;kstu</t>
  </si>
  <si>
    <t>ladh.kZ vk; ¼foghj mil.ks½+</t>
  </si>
  <si>
    <t xml:space="preserve">ladh.kZ vk; </t>
  </si>
  <si>
    <t>okgrqdhl vMFkGk vl.kkjs fo|qr [kkac gVfo.ks o i;kZ;h O;oLFkk dj.;klkBh ¼dtkZ}kjs½</t>
  </si>
  <si>
    <t>LFkk;h lferh }kjk lwfpr</t>
  </si>
  <si>
    <t>fuxe vk;qDr }kjk çLrkfor</t>
  </si>
  <si>
    <t>G.A.D.</t>
  </si>
  <si>
    <t>P.W.D</t>
  </si>
  <si>
    <t>ESTATE DEPT.</t>
  </si>
  <si>
    <t xml:space="preserve">TOWN PLANNING </t>
  </si>
  <si>
    <t>ENFORCEMENT  DEPT.</t>
  </si>
  <si>
    <t xml:space="preserve">P.W.D. ELECTRICAL </t>
  </si>
  <si>
    <t xml:space="preserve">HOTMIX </t>
  </si>
  <si>
    <t>TRAFFIC DEPT.</t>
  </si>
  <si>
    <t>FIRE DEPT.</t>
  </si>
  <si>
    <t>MARKET DEPT.</t>
  </si>
  <si>
    <t>WATER WORKS</t>
  </si>
  <si>
    <t>EDUCATION DEPT.</t>
  </si>
  <si>
    <t>LIBRARY DEPT.</t>
  </si>
  <si>
    <t>GARDEN DEPT.</t>
  </si>
  <si>
    <t>SPORT &amp; CULTURAL DEPT.</t>
  </si>
  <si>
    <t>WORK SHOP</t>
  </si>
  <si>
    <t>PROPARTY TAX DEPT.</t>
  </si>
  <si>
    <t>çkf/kÑr 
foHkkx</t>
  </si>
  <si>
    <t xml:space="preserve"> L.B.T.</t>
  </si>
  <si>
    <t xml:space="preserve">gkWVsYlps oxhZdj.k dj.ks o oxZokjh uqlkj 'kqYd olqyh </t>
  </si>
  <si>
    <t xml:space="preserve">ehVj uqlkj ik.kh njk iklqu feG.kkjh vk; </t>
  </si>
  <si>
    <t>jkT; ljdkj dMwu Hkw&amp;jktLokP;k 15 VDds o 75 VDds vÑf"kd fu/kkZj.kkoj feG.kkjs 'kkldh; vuqnku</t>
  </si>
  <si>
    <t>map bekjrh iklwu feG.kkjs vfXu vf/keqY; ¼Qk;j izksVsD'ku fizeh;e½ vk;</t>
  </si>
  <si>
    <t>eysfj;k fueqZyu djhrk vuqnku</t>
  </si>
  <si>
    <t>gRrh jksx *Q* VkbZi dfjrk vuqnku</t>
  </si>
  <si>
    <t>nok[kkuk uksanuh 'kqYd</t>
  </si>
  <si>
    <t xml:space="preserve">O;olk; ijokuk 'kqYd </t>
  </si>
  <si>
    <t>fØMkax.kk iklqu feG.kkjh vk;</t>
  </si>
  <si>
    <t>nfyr oLrhrhy dkekdjhrk 'kklukdMqu çkIr gks.kkjs vuqnku</t>
  </si>
  <si>
    <t>,l-lh-@,l-Vh- o uockS/nkadjhrk ?kjdqy ;kstus djhrk 'kklukdMqu xyhPN oLrh foHkkxkdjhrk çkIr gks.kkjs vuqnku</t>
  </si>
  <si>
    <t>dk;kZRed leqg &amp; 0
,dq.k Bsoh vk;</t>
  </si>
  <si>
    <t>dk;kZRed leqg &amp; 1
,dq.k Bsoh vk;</t>
  </si>
  <si>
    <t>dk;kZRed leqg &amp; 3
,dq.k Bsoh vk;</t>
  </si>
  <si>
    <t>dk;kZRed leqg &amp; 2
,dq.k Bsoh vk;</t>
  </si>
  <si>
    <t>dk;kZRed leqg &amp; 8
,dq.k vfxze vk;</t>
  </si>
  <si>
    <t>ehVj vxzhe</t>
  </si>
  <si>
    <t>A1</t>
  </si>
  <si>
    <t>A3</t>
  </si>
  <si>
    <t>A5</t>
  </si>
  <si>
    <t>A7</t>
  </si>
  <si>
    <t>egkuxj ikfydk dk;|kuqlkj feG.kkÚ;k naM olqyh 'kklukOnkjs</t>
  </si>
  <si>
    <t>Hkq &amp; lainsojhy okf"kZd Hkq&amp;HkkVd</t>
  </si>
  <si>
    <t>yk;lUl Qh @ ijokuk 'kqYd</t>
  </si>
  <si>
    <t>'kklukP;k vÑf"kd djkiklqu çkIr 'kqYd</t>
  </si>
  <si>
    <t>vtkZps QkWeZ foØh 'kqYd</t>
  </si>
  <si>
    <t>jksM dVhax iklqu feG.kkjh vk;</t>
  </si>
  <si>
    <t>'kgj cllsosiklwu feG.kkjh       
¼jkW;YVh ½LokfeRo vk;</t>
  </si>
  <si>
    <t>fufonk vtZ foØh iklqu vk;</t>
  </si>
  <si>
    <t>ladh.kZ vk; ¼fu:i;ksxh lkekukph fodzh½</t>
  </si>
  <si>
    <t xml:space="preserve">bafnjk xka/kh :X.kky; uksanuh 'kqYd  </t>
  </si>
  <si>
    <t>rkrMhph ik.kh iqjoBk ;kstuk vuqnku vk;</t>
  </si>
  <si>
    <t xml:space="preserve">dlkbZ [kkuk uksanuh 'kqYd </t>
  </si>
  <si>
    <t xml:space="preserve">ladh.kZ vk; le&gt;ksrk 'kqYd </t>
  </si>
  <si>
    <t>fdjdksG vk; 
fu#i;ksxh lkekukph foØh</t>
  </si>
  <si>
    <t xml:space="preserve">vkenkj fu/kh ¼Mh-ih-Mh-lh½ vuqnku </t>
  </si>
  <si>
    <t xml:space="preserve">[kklnkj fu/kh ¼Mh-ih-Mh-lh-½vuqnku </t>
  </si>
  <si>
    <t>foRrh; laLFks dMqu çkIr ¼cWad½ dtZ</t>
  </si>
  <si>
    <t>xaqro.kwd Bsoh</t>
  </si>
  <si>
    <r>
      <rPr>
        <sz val="14"/>
        <rFont val="Arial Black"/>
        <family val="2"/>
      </rPr>
      <t>Public Works and Civic Amenities</t>
    </r>
    <r>
      <rPr>
        <sz val="16"/>
        <rFont val="Arial Black"/>
        <family val="2"/>
      </rPr>
      <t xml:space="preserve">
</t>
    </r>
    <r>
      <rPr>
        <sz val="18"/>
        <rFont val="Kruti Dev 692"/>
      </rPr>
      <t xml:space="preserve">yksddeZ o ukxjh lqfo/kk 
</t>
    </r>
  </si>
  <si>
    <t>da=kVnkjkP;k vk;dj dikrh iklqu gks.kkjh tek</t>
  </si>
  <si>
    <t xml:space="preserve">djsRrj ,dq.k  vk; </t>
  </si>
  <si>
    <t xml:space="preserve">eglqyh vuqnku ,dq.k  vk; </t>
  </si>
  <si>
    <t xml:space="preserve">brj ,dq.k  vk; </t>
  </si>
  <si>
    <t>,dq.k Bsoh vk;</t>
  </si>
  <si>
    <t>,dq.k vfxze vk;</t>
  </si>
  <si>
    <t>loZ eglqyh dk;kZRed leqgkph  ,dq.k djsRrj vk;</t>
  </si>
  <si>
    <t>loZ eglqyh dk;kZRed leqgkph  ,dq.k djkOnkjs  vk;</t>
  </si>
  <si>
    <t>loZ eglqyh dk;kZRed leqgkph  ,dq.k eglqyh vuqnku  vk;</t>
  </si>
  <si>
    <t>loZ eglqyh dk;kZRed leqgkph  ,dq.k brj  vk;</t>
  </si>
  <si>
    <t>loZ HkkaMoyh dk;kZRed leqgkph ,dq.k dtkZOnkjs vk;</t>
  </si>
  <si>
    <t>loZ HkkaMoyh dk;kZRed leqgkph ,dq.k vuqnkuOnkjs vk;</t>
  </si>
  <si>
    <t>HkkaMoyh ,dq.k  dtZ</t>
  </si>
  <si>
    <t xml:space="preserve">HkkaMoyh vuqnku ,dq.k  vk; </t>
  </si>
  <si>
    <t>A</t>
  </si>
  <si>
    <t>B</t>
  </si>
  <si>
    <t>C</t>
  </si>
  <si>
    <t>D</t>
  </si>
  <si>
    <t>vk; inkapk xks"kokjk</t>
  </si>
  <si>
    <t>ACCOUNTS AND FINANCE</t>
  </si>
  <si>
    <t xml:space="preserve">dk;kZRed leqg &amp; 0
djsRrj ,dq.k  vk; </t>
  </si>
  <si>
    <t xml:space="preserve">dk;kZRed leqg &amp; 0
eglqyh vuqnku ,dq.k  vk; </t>
  </si>
  <si>
    <t>dk;kZRed leqg &amp; 0
brj vk;</t>
  </si>
  <si>
    <t>dk;kZRed leqg &amp; 
eglqyh vuqnku vk;</t>
  </si>
  <si>
    <t xml:space="preserve">dk;kZRed leqg &amp;1
eglqyh vuqnku ,dq.k  vk; </t>
  </si>
  <si>
    <t>dk;kZRed leqg &amp; 1
brj vk;</t>
  </si>
  <si>
    <t xml:space="preserve">dk;kZRed leqg &amp; 1
brj ,dq.k  vk; </t>
  </si>
  <si>
    <t xml:space="preserve">dk;kZRed leqg &amp; 2
djsRrj ,dq.k  vk; </t>
  </si>
  <si>
    <t>dk;kZRed leqg &amp; 2
eglqyh vuqnku vk;</t>
  </si>
  <si>
    <t xml:space="preserve">dk;kZRed leqg &amp;2
eglqyh vuqnku ,dq.k  vk; </t>
  </si>
  <si>
    <t>dk;kZRed leqg &amp; 2
brj vk;</t>
  </si>
  <si>
    <t>vkjksX; &amp; dk;kZRed leqg &amp;3
djsRrj vk;</t>
  </si>
  <si>
    <t>dk;kZRed leqg &amp; 3
eglqyh vuqnku vk;</t>
  </si>
  <si>
    <t>dk;kZRed leqg &amp; 3
brj vk;</t>
  </si>
  <si>
    <t xml:space="preserve">dk;kZRed leqg &amp; 3
brj ,dq.k  vk; </t>
  </si>
  <si>
    <t>dk;kZRed leqg &amp; 4
brj vk;</t>
  </si>
  <si>
    <t>dk;kZRed leqg &amp; 6
eglqyh vuqnku vk;</t>
  </si>
  <si>
    <t>dk;kZRed leqg &amp;6 eglqyh vuqnku vk;</t>
  </si>
  <si>
    <t xml:space="preserve">dk;kZRed leqg &amp;8 brj ,dq.k  vk; </t>
  </si>
  <si>
    <t xml:space="preserve">  brj lsok ¼brj vk; ½ &amp; dk;kZRed leqg &amp;9
djsRrj vk;</t>
  </si>
  <si>
    <t xml:space="preserve">dk;kZRed leqg &amp; 9
djsRrj ,dq.k  vk; </t>
  </si>
  <si>
    <t xml:space="preserve">dk;kZRed leqg &amp;9 brj ,dq.k  vk; </t>
  </si>
  <si>
    <r>
      <rPr>
        <b/>
        <sz val="13"/>
        <rFont val="Arial"/>
        <family val="2"/>
      </rPr>
      <t>Sanitation And Solid Waste Manegment 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?kudpjk O;oLFkkiu o LoPNrk &amp; dk;kZRed leqg &amp;4 ,dq.k  vk;</t>
    </r>
  </si>
  <si>
    <r>
      <rPr>
        <b/>
        <sz val="13"/>
        <rFont val="Arial"/>
        <family val="2"/>
      </rPr>
      <t>Public Education 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yksdf'k{k.k &amp; dk;kZRed leqg &amp;5</t>
    </r>
    <r>
      <rPr>
        <b/>
        <sz val="14"/>
        <rFont val="Kruti Dev 692"/>
      </rPr>
      <t xml:space="preserve"> ,dq.k  vk;</t>
    </r>
  </si>
  <si>
    <r>
      <rPr>
        <b/>
        <sz val="13"/>
        <rFont val="Arial"/>
        <family val="2"/>
      </rPr>
      <t>Urban Forestry And Enviromental  Activities 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'kgjh ouhdj.k o Ik;kZoj.k larqyu dk;ZØe  &amp; dk;kZRed leqg &amp;6 ,dq.k  vk;</t>
    </r>
  </si>
  <si>
    <r>
      <rPr>
        <b/>
        <sz val="13"/>
        <rFont val="Arial"/>
        <family val="2"/>
      </rPr>
      <t xml:space="preserve">Other Services 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brj lsok ¼brj vk; ½ &amp; dk;kZRed leqg &amp;8,dq.k  vk;</t>
    </r>
  </si>
  <si>
    <r>
      <rPr>
        <b/>
        <sz val="13"/>
        <rFont val="Arial"/>
        <family val="2"/>
      </rPr>
      <t>General Administration 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lkekU; iz'kklu  &amp; dk;kZRed leqg &amp; 0 ,dq.k  vk;</t>
    </r>
  </si>
  <si>
    <r>
      <rPr>
        <b/>
        <sz val="13"/>
        <rFont val="Arial"/>
        <family val="2"/>
      </rPr>
      <t>Urban Poverty Allivatiion and Social Welfare 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'kgjh xjhch fueqZyu o lektlsok &amp; dk;kZRed leqg &amp; 7 ,dq.k</t>
    </r>
  </si>
  <si>
    <t>lkekU; iz'kklu  &amp; dk;kZRed leqg &amp; 0
Bsoh vk;</t>
  </si>
  <si>
    <t>vkjksX; &amp; dk;kZRed leqg &amp;3
Bsoh vk;</t>
  </si>
  <si>
    <t>brj lsok ¼brj vk; ½ &amp; dk;kZRed leqg &amp;8
vfxze vk;</t>
  </si>
  <si>
    <t>loZ dk;kZRed leqg ,dw.k</t>
  </si>
  <si>
    <r>
      <rPr>
        <b/>
        <sz val="13"/>
        <rFont val="Arial"/>
        <family val="2"/>
      </rPr>
      <t>Other Services</t>
    </r>
    <r>
      <rPr>
        <b/>
        <sz val="16"/>
        <rFont val="Arial"/>
        <family val="2"/>
      </rPr>
      <t xml:space="preserve">
</t>
    </r>
    <r>
      <rPr>
        <sz val="16"/>
        <rFont val="Kruti Dev 692"/>
      </rPr>
      <t>brj lsok ¼brj vk; ½ &amp; dk;kZRed leqg &amp;8</t>
    </r>
    <r>
      <rPr>
        <sz val="16"/>
        <rFont val="Arial"/>
        <family val="2"/>
      </rPr>
      <t xml:space="preserve"> </t>
    </r>
    <r>
      <rPr>
        <sz val="16"/>
        <rFont val="Kruti Dev 692"/>
      </rPr>
      <t>,dq.k</t>
    </r>
  </si>
  <si>
    <r>
      <t xml:space="preserve">HkkaMoyh vk; &amp; v &amp; 3 
</t>
    </r>
    <r>
      <rPr>
        <b/>
        <sz val="12"/>
        <rFont val="Arial"/>
        <family val="2"/>
      </rPr>
      <t>( Capital Income - A3 )</t>
    </r>
    <r>
      <rPr>
        <b/>
        <sz val="16"/>
        <rFont val="Arial"/>
        <family val="2"/>
      </rPr>
      <t xml:space="preserve"> 
</t>
    </r>
    <r>
      <rPr>
        <b/>
        <sz val="16"/>
        <rFont val="Kruti Dev 692"/>
      </rPr>
      <t>,dw.k vk;</t>
    </r>
  </si>
  <si>
    <r>
      <rPr>
        <b/>
        <sz val="16"/>
        <rFont val="Kruti Dev 692"/>
      </rPr>
      <t xml:space="preserve">vfxze vk; &amp; v &amp; 7 
</t>
    </r>
    <r>
      <rPr>
        <b/>
        <sz val="13"/>
        <rFont val="Arial"/>
        <family val="2"/>
      </rPr>
      <t xml:space="preserve">( Advances Recovered- A7 ) 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,dw.k vk;</t>
    </r>
  </si>
  <si>
    <t>loZ leqgkph ,dw.k vk;</t>
  </si>
  <si>
    <t>loZ Bsoh dk;kZRed leqgkph ,dq.k fu{ksi o BsohOnkjs vk;</t>
  </si>
  <si>
    <t>loZ vxzhe  dk;kZRed leqgkph ,dq.k vxzheOnkjs vk;</t>
  </si>
  <si>
    <t>,dq.k brj  vk;</t>
  </si>
  <si>
    <t>,dq.k djkOnkjs  vk;</t>
  </si>
  <si>
    <t>,dq.k djsRrj vk;</t>
  </si>
  <si>
    <t>,dq.k eglqyh vuqnku  vk;</t>
  </si>
  <si>
    <t>,dq.k HkkaMoyh dtkZOnkjs vk;</t>
  </si>
  <si>
    <t>,dq.k fu{ksi o BsohOnkjs vk;</t>
  </si>
  <si>
    <t>,dq.k vxzheOnkjs vk;</t>
  </si>
  <si>
    <t>djkOnkjsçkIr gks.kkjh vk;</t>
  </si>
  <si>
    <t>djkOnkjsçkIr gks.kkjh Bsoh vk;</t>
  </si>
  <si>
    <r>
      <rPr>
        <b/>
        <sz val="13"/>
        <rFont val="Arial"/>
        <family val="2"/>
      </rPr>
      <t>General Administration 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lkekU; iz'kklu  &amp;
dk;kZRed leqg &amp; 0 ,dq.k vk;</t>
    </r>
  </si>
  <si>
    <r>
      <rPr>
        <b/>
        <sz val="13"/>
        <rFont val="Arial"/>
        <family val="2"/>
      </rPr>
      <t>Planning and Regulation-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fu;kstu vkf.k fu;ferhdj.k &amp; dk;kZRed leqg &amp;1 ,dq.k vk;</t>
    </r>
  </si>
  <si>
    <r>
      <rPr>
        <b/>
        <sz val="13"/>
        <rFont val="Arial"/>
        <family val="2"/>
      </rPr>
      <t>Health 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vkjksX; &amp; dk;kZRed leqg &amp;3 ,dq.k vk;</t>
    </r>
  </si>
  <si>
    <t>loZ fu{ksi dk;kZRed leqgkph ,dq.k fu{ksi o BsohOnkjs vk;</t>
  </si>
  <si>
    <r>
      <rPr>
        <b/>
        <sz val="13"/>
        <rFont val="Arial"/>
        <family val="2"/>
      </rPr>
      <t>General Administration 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lkekU; iz'kklu  &amp; dk;kZRed leqg &amp; 0</t>
    </r>
    <r>
      <rPr>
        <b/>
        <sz val="16"/>
        <rFont val="Arial"/>
        <family val="2"/>
      </rPr>
      <t xml:space="preserve"> </t>
    </r>
    <r>
      <rPr>
        <b/>
        <sz val="16"/>
        <rFont val="Kruti Dev 692"/>
      </rPr>
      <t>,dq.k vk;</t>
    </r>
  </si>
  <si>
    <r>
      <rPr>
        <b/>
        <sz val="13"/>
        <rFont val="Arial"/>
        <family val="2"/>
      </rPr>
      <t>Public Works and Civic Amenities-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 xml:space="preserve">yksddeZ o ukxjh lqfo/kk &amp; dk;kZRed leqg &amp;2 </t>
    </r>
    <r>
      <rPr>
        <b/>
        <sz val="16"/>
        <rFont val="Arial"/>
        <family val="2"/>
      </rPr>
      <t xml:space="preserve"> </t>
    </r>
    <r>
      <rPr>
        <b/>
        <sz val="16"/>
        <rFont val="Kruti Dev 692"/>
      </rPr>
      <t>,dq.k vk;</t>
    </r>
  </si>
  <si>
    <t>'ko okgdk iklqu çkIrgks.kkjh  vk;</t>
  </si>
  <si>
    <t>lkekU; iz'kklu  &amp; dk;kZRed leqg &amp; 0
HkkaMoyh vuqnku vk;</t>
  </si>
  <si>
    <t xml:space="preserve">lkekU; iz'kklu  &amp; 
dk;kZRed leqg &amp; 0  dtZ </t>
  </si>
  <si>
    <t>dk;kZRed leqg &amp; 9 
djkOnkjs çkIr gks.kkjh Bsoh vk;</t>
  </si>
  <si>
    <t>eglwy o dj &amp; dk;kZRed leqg &amp;9 ,dq.k</t>
  </si>
  <si>
    <r>
      <rPr>
        <b/>
        <sz val="13"/>
        <rFont val="Arial"/>
        <family val="2"/>
      </rPr>
      <t xml:space="preserve">Revenue And Tax 
 </t>
    </r>
    <r>
      <rPr>
        <b/>
        <sz val="16"/>
        <rFont val="Kruti Dev 692"/>
      </rPr>
      <t>eglwy o dj  &amp; dk;kZRed leqg &amp;9 ,dq.k</t>
    </r>
  </si>
  <si>
    <t>eglwy o dj  &amp; dk;kZRed leqg &amp;9
djkOnkjs çkIr gks.kkjh vk;</t>
  </si>
  <si>
    <t xml:space="preserve">P.W.D. </t>
  </si>
  <si>
    <t>P.W.D.</t>
  </si>
  <si>
    <t>eglwy o dj &amp; dk;kZRed leqg &amp;9
djkOnkjs çkIr gks.kkjh Bsoh vk;</t>
  </si>
  <si>
    <t>CATTELE POUND
HELTH (S)</t>
  </si>
  <si>
    <t>fdjdksG vk;
fu#Ik;ksxh xkM;kaph foØh</t>
  </si>
  <si>
    <t>:X.kokghdk HkkMs</t>
  </si>
  <si>
    <r>
      <rPr>
        <b/>
        <sz val="13"/>
        <rFont val="Arial"/>
        <family val="2"/>
      </rPr>
      <t>Revenue and Tax 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eglwy o dj  &amp; dk;kZRed leqg &amp;9 ,dq.k  vk;</t>
    </r>
  </si>
  <si>
    <r>
      <rPr>
        <b/>
        <sz val="13"/>
        <rFont val="Arial"/>
        <family val="2"/>
      </rPr>
      <t>Health 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vkjksX; &amp; dk;kZRed leqg &amp;3</t>
    </r>
    <r>
      <rPr>
        <b/>
        <sz val="16"/>
        <rFont val="Arial"/>
        <family val="2"/>
      </rPr>
      <t xml:space="preserve"> </t>
    </r>
    <r>
      <rPr>
        <b/>
        <sz val="16"/>
        <rFont val="Kruti Dev 692"/>
      </rPr>
      <t>,dq.k vk;</t>
    </r>
  </si>
  <si>
    <t>HEALTH (M)</t>
  </si>
  <si>
    <t>HEALTH (S)</t>
  </si>
  <si>
    <r>
      <rPr>
        <sz val="14"/>
        <rFont val="Arial Black"/>
        <family val="2"/>
      </rPr>
      <t>General Administration</t>
    </r>
    <r>
      <rPr>
        <b/>
        <sz val="14"/>
        <rFont val="Arial Black"/>
        <family val="2"/>
      </rPr>
      <t xml:space="preserve"> 
</t>
    </r>
    <r>
      <rPr>
        <b/>
        <sz val="18"/>
        <rFont val="Kruti Dev 692"/>
      </rPr>
      <t xml:space="preserve">lkekU; iz'kklu  </t>
    </r>
  </si>
  <si>
    <r>
      <rPr>
        <b/>
        <sz val="13"/>
        <rFont val="Arial"/>
        <family val="2"/>
      </rPr>
      <t>Health 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vkjksX; &amp;dk;kZRed leqg&amp;3 ,dq.k  vk;</t>
    </r>
  </si>
  <si>
    <r>
      <rPr>
        <sz val="14"/>
        <rFont val="Arial Black"/>
        <family val="2"/>
      </rPr>
      <t xml:space="preserve">General Administration </t>
    </r>
    <r>
      <rPr>
        <b/>
        <sz val="16"/>
        <rFont val="Arial Black"/>
        <family val="2"/>
      </rPr>
      <t xml:space="preserve">
</t>
    </r>
    <r>
      <rPr>
        <b/>
        <sz val="18"/>
        <rFont val="Kruti Dev 692"/>
      </rPr>
      <t xml:space="preserve">lkekU; iz'kklu  </t>
    </r>
  </si>
  <si>
    <r>
      <rPr>
        <sz val="14"/>
        <rFont val="Arial Black"/>
        <family val="2"/>
      </rPr>
      <t>Urban Forestry And Enviromental  Activities</t>
    </r>
    <r>
      <rPr>
        <b/>
        <sz val="16"/>
        <rFont val="Arial Black"/>
        <family val="2"/>
      </rPr>
      <t xml:space="preserve">
</t>
    </r>
    <r>
      <rPr>
        <b/>
        <sz val="18"/>
        <rFont val="Kruti Dev 692"/>
      </rPr>
      <t xml:space="preserve">'kgjh ouhdj.k o Ik;kZoj.k larqyu dk;ZØe  </t>
    </r>
  </si>
  <si>
    <r>
      <rPr>
        <sz val="14"/>
        <rFont val="Arial Black"/>
        <family val="2"/>
      </rPr>
      <t xml:space="preserve">Revenue And Tax </t>
    </r>
    <r>
      <rPr>
        <b/>
        <sz val="16"/>
        <rFont val="Arial Black"/>
        <family val="2"/>
      </rPr>
      <t xml:space="preserve">
</t>
    </r>
    <r>
      <rPr>
        <b/>
        <sz val="18"/>
        <rFont val="Kruti Dev 692"/>
      </rPr>
      <t xml:space="preserve">eglwy o dj </t>
    </r>
  </si>
  <si>
    <r>
      <rPr>
        <b/>
        <sz val="20"/>
        <rFont val="Kruti Dev 692"/>
      </rPr>
      <t>fu{ksi Bsoh  vk; &amp; v &amp; 5</t>
    </r>
    <r>
      <rPr>
        <b/>
        <sz val="16"/>
        <rFont val="Arial Black"/>
        <family val="2"/>
      </rPr>
      <t xml:space="preserve"> </t>
    </r>
    <r>
      <rPr>
        <sz val="16"/>
        <rFont val="Arial Black"/>
        <family val="2"/>
      </rPr>
      <t>( Deposit Income- A5)</t>
    </r>
  </si>
  <si>
    <r>
      <rPr>
        <b/>
        <sz val="20"/>
        <rFont val="Kruti Dev 692"/>
      </rPr>
      <t>vfxze vk; &amp; v &amp; 7</t>
    </r>
    <r>
      <rPr>
        <b/>
        <sz val="16"/>
        <rFont val="Arial Black"/>
        <family val="2"/>
      </rPr>
      <t xml:space="preserve"> </t>
    </r>
    <r>
      <rPr>
        <sz val="16"/>
        <rFont val="Arial Black"/>
        <family val="2"/>
      </rPr>
      <t xml:space="preserve">( Advances Recovered- A7 ) </t>
    </r>
  </si>
  <si>
    <t>loZ HkkaMoyh dk;kZRed leqgkph ,dq.k vuqnkukOnkjs vk;</t>
  </si>
  <si>
    <t>loZ vfxze dk;kZRed leqgkph ,dq.k vxzheOnkjs vk;</t>
  </si>
  <si>
    <t>cka/kk]okijk]gLrkarjhr dk ;k rRokoj jghoklh o O;olk;h ladqyk iklqu feG.kkjh vk;</t>
  </si>
  <si>
    <t>vfXu'kked O;oLFkk vkf.k vfXu'keu
cac ckgsjxkoh ikBfo.;kckcr vk;</t>
  </si>
  <si>
    <t>Illustrative Of Other 
FUNCTION GROUP</t>
  </si>
  <si>
    <t>vFkZladYih; 
in Øekad</t>
  </si>
  <si>
    <t xml:space="preserve"> 'ksjk</t>
  </si>
  <si>
    <t>vuq-
Øekad</t>
  </si>
  <si>
    <t>pkyq eyty ykHk dj</t>
  </si>
  <si>
    <t>35000..23</t>
  </si>
  <si>
    <t xml:space="preserve">jLR;kP;k nq#Lrh o fuekZ.k djhrk vuqnku </t>
  </si>
  <si>
    <t>V¡dj Onkjk ik.kh iqjoBk iklqu çkIr gks.kkjh  vk;</t>
  </si>
  <si>
    <t>02004</t>
  </si>
  <si>
    <t>20601</t>
  </si>
  <si>
    <t>06008</t>
  </si>
  <si>
    <t>20702</t>
  </si>
  <si>
    <t>21403</t>
  </si>
  <si>
    <t>20104</t>
  </si>
  <si>
    <t>20105</t>
  </si>
  <si>
    <t>07001</t>
  </si>
  <si>
    <t>20106</t>
  </si>
  <si>
    <t>21207</t>
  </si>
  <si>
    <t>31501</t>
  </si>
  <si>
    <t>32202</t>
  </si>
  <si>
    <t>04001</t>
  </si>
  <si>
    <t>33103</t>
  </si>
  <si>
    <t>31504</t>
  </si>
  <si>
    <t>01001</t>
  </si>
  <si>
    <t>40801</t>
  </si>
  <si>
    <t>40102</t>
  </si>
  <si>
    <t>40803</t>
  </si>
  <si>
    <t>40804</t>
  </si>
  <si>
    <t>40805</t>
  </si>
  <si>
    <t>11018</t>
  </si>
  <si>
    <t>21001</t>
  </si>
  <si>
    <t>20602</t>
  </si>
  <si>
    <t>20103</t>
  </si>
  <si>
    <t>21504</t>
  </si>
  <si>
    <t>10013</t>
  </si>
  <si>
    <t>30101</t>
  </si>
  <si>
    <t>12009</t>
  </si>
  <si>
    <t>40802</t>
  </si>
  <si>
    <t>20014</t>
  </si>
  <si>
    <t>21601</t>
  </si>
  <si>
    <t>20013</t>
  </si>
  <si>
    <t>21202</t>
  </si>
  <si>
    <t>23017</t>
  </si>
  <si>
    <t>20503</t>
  </si>
  <si>
    <t>26003</t>
  </si>
  <si>
    <t>21704</t>
  </si>
  <si>
    <t>21705</t>
  </si>
  <si>
    <t>27015</t>
  </si>
  <si>
    <t>21106</t>
  </si>
  <si>
    <t>28007</t>
  </si>
  <si>
    <t>20707</t>
  </si>
  <si>
    <t>20708</t>
  </si>
  <si>
    <t>20109</t>
  </si>
  <si>
    <t>20110</t>
  </si>
  <si>
    <t>28013</t>
  </si>
  <si>
    <t>21811</t>
  </si>
  <si>
    <t>29012</t>
  </si>
  <si>
    <t>20712</t>
  </si>
  <si>
    <t>20004</t>
  </si>
  <si>
    <t>32501</t>
  </si>
  <si>
    <t>32012</t>
  </si>
  <si>
    <t>20201</t>
  </si>
  <si>
    <t>34012</t>
  </si>
  <si>
    <t>20502</t>
  </si>
  <si>
    <t>20203</t>
  </si>
  <si>
    <t>34011</t>
  </si>
  <si>
    <t>20204</t>
  </si>
  <si>
    <t>35012</t>
  </si>
  <si>
    <t>20205</t>
  </si>
  <si>
    <t>36012</t>
  </si>
  <si>
    <t>21406</t>
  </si>
  <si>
    <t>13012</t>
  </si>
  <si>
    <t>21407</t>
  </si>
  <si>
    <t>21408</t>
  </si>
  <si>
    <t>37003</t>
  </si>
  <si>
    <t>20709</t>
  </si>
  <si>
    <t>20710</t>
  </si>
  <si>
    <t>38019</t>
  </si>
  <si>
    <t>20411</t>
  </si>
  <si>
    <t>20412</t>
  </si>
  <si>
    <t>31012</t>
  </si>
  <si>
    <t>32701</t>
  </si>
  <si>
    <t>32802</t>
  </si>
  <si>
    <t>36011</t>
  </si>
  <si>
    <t>31203</t>
  </si>
  <si>
    <t>33004</t>
  </si>
  <si>
    <t>33005</t>
  </si>
  <si>
    <t>39012</t>
  </si>
  <si>
    <t>47010</t>
  </si>
  <si>
    <t>20501</t>
  </si>
  <si>
    <t>20802</t>
  </si>
  <si>
    <t>20603</t>
  </si>
  <si>
    <t>46010</t>
  </si>
  <si>
    <t>48012</t>
  </si>
  <si>
    <t>40012</t>
  </si>
  <si>
    <t>53020</t>
  </si>
  <si>
    <t>20101</t>
  </si>
  <si>
    <t>56002</t>
  </si>
  <si>
    <t>20202</t>
  </si>
  <si>
    <t>52020</t>
  </si>
  <si>
    <t>30601</t>
  </si>
  <si>
    <t>30702</t>
  </si>
  <si>
    <t>31403</t>
  </si>
  <si>
    <t>60016</t>
  </si>
  <si>
    <t>20801</t>
  </si>
  <si>
    <t>20904</t>
  </si>
  <si>
    <t>61022</t>
  </si>
  <si>
    <t>20705</t>
  </si>
  <si>
    <t>62019</t>
  </si>
  <si>
    <t>86021</t>
  </si>
  <si>
    <t>90006</t>
  </si>
  <si>
    <t>10201</t>
  </si>
  <si>
    <t>10202</t>
  </si>
  <si>
    <t>10603</t>
  </si>
  <si>
    <t>10604</t>
  </si>
  <si>
    <t>11005</t>
  </si>
  <si>
    <t>11006</t>
  </si>
  <si>
    <t>10707</t>
  </si>
  <si>
    <t>10708</t>
  </si>
  <si>
    <t>11109</t>
  </si>
  <si>
    <t>11110</t>
  </si>
  <si>
    <t>11215</t>
  </si>
  <si>
    <t>11216</t>
  </si>
  <si>
    <t>11317</t>
  </si>
  <si>
    <t>11318</t>
  </si>
  <si>
    <t>11419</t>
  </si>
  <si>
    <t>11420</t>
  </si>
  <si>
    <t>10311</t>
  </si>
  <si>
    <t>10412</t>
  </si>
  <si>
    <t>91005</t>
  </si>
  <si>
    <t>10113</t>
  </si>
  <si>
    <t>94007</t>
  </si>
  <si>
    <t>10814</t>
  </si>
  <si>
    <t>20102</t>
  </si>
  <si>
    <t>92006</t>
  </si>
  <si>
    <t>21304</t>
  </si>
  <si>
    <t>93004</t>
  </si>
  <si>
    <t>30301</t>
  </si>
  <si>
    <t>94004</t>
  </si>
  <si>
    <t>33202</t>
  </si>
  <si>
    <t>02013</t>
  </si>
  <si>
    <t>60901</t>
  </si>
  <si>
    <t>61002</t>
  </si>
  <si>
    <t>61103</t>
  </si>
  <si>
    <t>61204</t>
  </si>
  <si>
    <t/>
  </si>
  <si>
    <t>70301</t>
  </si>
  <si>
    <t>74013</t>
  </si>
  <si>
    <t>61301</t>
  </si>
  <si>
    <t>61402</t>
  </si>
  <si>
    <t>80101</t>
  </si>
  <si>
    <t>80102</t>
  </si>
  <si>
    <t>80503</t>
  </si>
  <si>
    <t>80904</t>
  </si>
  <si>
    <t>80501</t>
  </si>
  <si>
    <t>80502</t>
  </si>
  <si>
    <t>96004</t>
  </si>
  <si>
    <t>80201</t>
  </si>
  <si>
    <t>97004</t>
  </si>
  <si>
    <t>81002</t>
  </si>
  <si>
    <t>98004</t>
  </si>
  <si>
    <t>81103</t>
  </si>
  <si>
    <t>81204</t>
  </si>
  <si>
    <t>81205</t>
  </si>
  <si>
    <t>81306</t>
  </si>
  <si>
    <t>81307</t>
  </si>
  <si>
    <t>81408</t>
  </si>
  <si>
    <t>81409</t>
  </si>
  <si>
    <t>90701</t>
  </si>
  <si>
    <t>90601</t>
  </si>
  <si>
    <t>90602</t>
  </si>
  <si>
    <t>90703</t>
  </si>
  <si>
    <t>90702</t>
  </si>
  <si>
    <t>90101</t>
  </si>
  <si>
    <t>,dq.k HkkaMoyh vuqnkukOnkjs vk;</t>
  </si>
  <si>
    <t>ukxiwj egkuxjikfydspk 2014&amp;15 pk visf{kr mRiUukpk vkys[k
:i;k vlk ;sbZy</t>
  </si>
  <si>
    <t>dk;kZRed leqg &amp; 0
eglqyh vuqnku vk;</t>
  </si>
  <si>
    <t>lkekU; iz'kklu  &amp; dk;kZRed leqg &amp; 0
djsRrj vk;</t>
  </si>
  <si>
    <r>
      <rPr>
        <sz val="14"/>
        <rFont val="Arial Black"/>
        <family val="2"/>
      </rPr>
      <t>FUNCTION GROUP - 0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 0 ç/kku f'k"kZ</t>
    </r>
  </si>
  <si>
    <r>
      <rPr>
        <sz val="14"/>
        <rFont val="Arial Black"/>
        <family val="2"/>
      </rPr>
      <t>FUNCTION GROUP - 2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&amp;2 ç/kku f'k"kZ</t>
    </r>
  </si>
  <si>
    <r>
      <rPr>
        <sz val="14"/>
        <rFont val="Arial Black"/>
        <family val="2"/>
      </rPr>
      <t>FUNCTION GROUP - 3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&amp;3 ç/kku f'k"kZ</t>
    </r>
  </si>
  <si>
    <r>
      <rPr>
        <sz val="14"/>
        <rFont val="Arial Black"/>
        <family val="2"/>
      </rPr>
      <t>FUNCTION GROUP - 8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&amp;8 ç/kku f'k"kZ</t>
    </r>
  </si>
  <si>
    <r>
      <rPr>
        <sz val="14"/>
        <rFont val="Arial Black"/>
        <family val="2"/>
      </rPr>
      <t>FUNCTION GROUP - 1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&amp;1 ç/kku f'k"kZ</t>
    </r>
  </si>
  <si>
    <t>fu;kstu vkf.k fu;ferhdj.k &amp; 
dk;kZRed leqg &amp;1
Bsoh vk;</t>
  </si>
  <si>
    <t>yksddeZ o ukxjh lqfo/kk &amp; 
dk;kZRed leqg &amp;2
Bsoh vk;</t>
  </si>
  <si>
    <t>yksddeZ o ukxjh lqfo/kk &amp; 
dk;kZRed leqg &amp;2 dtZ</t>
  </si>
  <si>
    <t xml:space="preserve">dk;kZRed leqg &amp;0 HkkaMoyh vuqnku 
,dq.k  vk; </t>
  </si>
  <si>
    <t xml:space="preserve">dk;kZRed leqg &amp;7 HkkaMoyh vuqnku 
,dq.k  vk; </t>
  </si>
  <si>
    <r>
      <rPr>
        <sz val="14"/>
        <rFont val="Arial Black"/>
        <family val="2"/>
      </rPr>
      <t>FUNCTION GROUP - 4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&amp;4 ç/kku f'k"kZ</t>
    </r>
  </si>
  <si>
    <r>
      <rPr>
        <sz val="14"/>
        <rFont val="Arial Black"/>
        <family val="2"/>
      </rPr>
      <t>FUNCTION GROUP - 6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&amp;6 ç/kku f'k"kZ</t>
    </r>
  </si>
  <si>
    <t>yksddeZ o ukxjh lqfo/kk &amp; dk;kZRed leqg &amp;2 djsRrj vk;</t>
  </si>
  <si>
    <t>?kudpjk O;oLFkkiu o LoPNrk&amp;dk;kZRed leqg &amp; 4 djsRrj vk;</t>
  </si>
  <si>
    <r>
      <rPr>
        <b/>
        <sz val="16"/>
        <rFont val="Kruti Dev 692"/>
      </rPr>
      <t>eglqyh vk; &amp; v &amp; 1</t>
    </r>
    <r>
      <rPr>
        <sz val="16"/>
        <rFont val="Kruti Dev 692"/>
      </rPr>
      <t xml:space="preserve"> 
</t>
    </r>
    <r>
      <rPr>
        <b/>
        <sz val="13"/>
        <rFont val="Arial"/>
        <family val="2"/>
      </rPr>
      <t xml:space="preserve">(Revenue Income - A1 </t>
    </r>
    <r>
      <rPr>
        <sz val="13"/>
        <rFont val="Arial"/>
        <family val="2"/>
      </rPr>
      <t>)</t>
    </r>
    <r>
      <rPr>
        <sz val="16"/>
        <rFont val="Arial"/>
        <family val="2"/>
      </rPr>
      <t xml:space="preserve"> 
</t>
    </r>
    <r>
      <rPr>
        <b/>
        <sz val="16"/>
        <rFont val="Kruti Dev 692"/>
      </rPr>
      <t>dk;kZRed leqg Ø- 0 rs 9 ,dw.k</t>
    </r>
  </si>
  <si>
    <r>
      <rPr>
        <b/>
        <sz val="16"/>
        <rFont val="Kruti Dev 692"/>
      </rPr>
      <t>HkkaMoyh vk; &amp; v &amp; 3</t>
    </r>
    <r>
      <rPr>
        <sz val="16"/>
        <rFont val="Kruti Dev 692"/>
      </rPr>
      <t xml:space="preserve">  
</t>
    </r>
    <r>
      <rPr>
        <b/>
        <sz val="12"/>
        <rFont val="Arial"/>
        <family val="2"/>
      </rPr>
      <t>(Capital Income - A3 )</t>
    </r>
    <r>
      <rPr>
        <sz val="16"/>
        <rFont val="Arial"/>
        <family val="2"/>
      </rPr>
      <t xml:space="preserve"> 
</t>
    </r>
    <r>
      <rPr>
        <b/>
        <sz val="16"/>
        <rFont val="Kruti Dev 692"/>
      </rPr>
      <t>dk;kZRed leqg Ø- 0&amp; 2o 7 ,dw.k vk;</t>
    </r>
  </si>
  <si>
    <r>
      <rPr>
        <b/>
        <sz val="16"/>
        <rFont val="Kruti Dev 692"/>
      </rPr>
      <t>fu{ksi Bsoh  vk; &amp; v &amp; 5</t>
    </r>
    <r>
      <rPr>
        <sz val="16"/>
        <rFont val="Kruti Dev 692"/>
      </rPr>
      <t xml:space="preserve"> 
</t>
    </r>
    <r>
      <rPr>
        <b/>
        <sz val="12"/>
        <rFont val="Arial"/>
        <family val="2"/>
      </rPr>
      <t xml:space="preserve">( Deposit Income- A5)
</t>
    </r>
    <r>
      <rPr>
        <b/>
        <sz val="16"/>
        <rFont val="Kruti Dev 692"/>
      </rPr>
      <t>dk;kZRed leqg Ø- 0&amp; 1&amp;2&amp;3&amp;8 o 9 
,dw.k vk;</t>
    </r>
  </si>
  <si>
    <r>
      <rPr>
        <b/>
        <sz val="16"/>
        <rFont val="Kruti Dev 692"/>
      </rPr>
      <t xml:space="preserve">vfxze vk; &amp; v &amp; 7 </t>
    </r>
    <r>
      <rPr>
        <sz val="16"/>
        <rFont val="Kruti Dev 692"/>
      </rPr>
      <t xml:space="preserve">
</t>
    </r>
    <r>
      <rPr>
        <b/>
        <sz val="13"/>
        <rFont val="Arial"/>
        <family val="2"/>
      </rPr>
      <t xml:space="preserve">( Advances Recovered- A7 ) 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dk;kZRed leqg Ø- 0&amp; 2&amp;3 o 8 ,dw.k vk;</t>
    </r>
  </si>
  <si>
    <r>
      <rPr>
        <sz val="14"/>
        <rFont val="Arial Black"/>
        <family val="2"/>
      </rPr>
      <t xml:space="preserve">Urban Poverty Allivatiion and Social Welfare </t>
    </r>
    <r>
      <rPr>
        <b/>
        <sz val="14"/>
        <rFont val="Arial Black"/>
        <family val="2"/>
      </rPr>
      <t xml:space="preserve">
</t>
    </r>
    <r>
      <rPr>
        <b/>
        <sz val="18"/>
        <rFont val="Kruti Dev 692"/>
      </rPr>
      <t xml:space="preserve">'kgjh xjhch fueqZyu o lektlsok </t>
    </r>
  </si>
  <si>
    <r>
      <rPr>
        <sz val="14"/>
        <rFont val="Arial Black"/>
        <family val="2"/>
      </rPr>
      <t xml:space="preserve">FUNCTION GROUP - 0 </t>
    </r>
    <r>
      <rPr>
        <b/>
        <sz val="14"/>
        <rFont val="Calibri"/>
        <family val="2"/>
      </rPr>
      <t xml:space="preserve">
</t>
    </r>
    <r>
      <rPr>
        <b/>
        <sz val="18"/>
        <rFont val="Kruti Dev 692"/>
      </rPr>
      <t>dk;kZRed leqg &amp; 0 ç/kku f'k"kZ</t>
    </r>
  </si>
  <si>
    <r>
      <rPr>
        <sz val="14"/>
        <rFont val="Arial Black"/>
        <family val="2"/>
      </rPr>
      <t>FUNCTION GROUP- 8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&amp;8  ç/kku f'k"kZ</t>
    </r>
  </si>
  <si>
    <r>
      <rPr>
        <sz val="14"/>
        <rFont val="Arial Black"/>
        <family val="2"/>
      </rPr>
      <t>FUNCTION GROUP - 9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&amp;9 ç/kku f'k"kZ</t>
    </r>
  </si>
  <si>
    <r>
      <rPr>
        <sz val="14"/>
        <rFont val="Arial Black"/>
        <family val="2"/>
      </rPr>
      <t>FUNCTION GROUP  - 5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&amp;5 ç/kku f'k"kZ</t>
    </r>
  </si>
  <si>
    <r>
      <rPr>
        <sz val="14"/>
        <rFont val="Arial Black"/>
        <family val="2"/>
      </rPr>
      <t>FUNCTION GROUP - 1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&amp;1  ç/kku f'k"kZ</t>
    </r>
  </si>
  <si>
    <r>
      <rPr>
        <sz val="14"/>
        <rFont val="Arial Black"/>
        <family val="2"/>
      </rPr>
      <t>FUNCTION GROUP - 7</t>
    </r>
    <r>
      <rPr>
        <b/>
        <sz val="16"/>
        <rFont val="Calibri"/>
        <family val="2"/>
      </rPr>
      <t xml:space="preserve">
</t>
    </r>
    <r>
      <rPr>
        <b/>
        <sz val="18"/>
        <rFont val="Kruti Dev 692"/>
      </rPr>
      <t>dk;kZRed leqg &amp;7  ç/kku f'k"kZ</t>
    </r>
  </si>
  <si>
    <t xml:space="preserve">dk;kZRed leqg &amp; 3 djsRrj ,dq.k  vk; </t>
  </si>
  <si>
    <t xml:space="preserve">dk;kZRed leqg &amp;3eglqyh vuqnku ,dq.k vk; </t>
  </si>
  <si>
    <t xml:space="preserve">dk;kZRed leqg &amp;4 djsRrj ,dq.k  vk; </t>
  </si>
  <si>
    <t xml:space="preserve">dk;kZRed leqg &amp;4 brj ,dq.k  vk; </t>
  </si>
  <si>
    <t>yksdf'k{k.k &amp; dk;kZRed leqg &amp;5
djsRrj vk;</t>
  </si>
  <si>
    <t>dk;kZRed leqg &amp; 5 eglqyh vuqnku vk;</t>
  </si>
  <si>
    <t>dk;kZRed leqg &amp; 5 brj vk;</t>
  </si>
  <si>
    <t xml:space="preserve">dk;kZRed leqg &amp;5 brj ,dq.k  vk; </t>
  </si>
  <si>
    <t>'kgjh ouhdj.k o Ik;kZoj.k larqyu dk;ZØe  &amp; 
dk;kZRed leqg &amp;6 djsRrj vk;</t>
  </si>
  <si>
    <t xml:space="preserve">dk;kZRed leqg &amp; 6 djsRrj ,dq.k  vk; </t>
  </si>
  <si>
    <t>dk;kZRed leqg &amp; 8 brj vk;</t>
  </si>
  <si>
    <t>dk;kZRed leqg &amp; 9 djkOnkjs çkIr gks.kkjh vk;</t>
  </si>
  <si>
    <t>dk;kZRed leqg &amp; 9 brj vk;</t>
  </si>
  <si>
    <t xml:space="preserve">dk;kZRed leqg &amp;9 eglqyh vuqnku ,dq.k vk; </t>
  </si>
  <si>
    <t>lkekU; iz'kklu  &amp; dk;kZRed leqg &amp; 0
vfxze vk;</t>
  </si>
  <si>
    <t>dk;kZRed leqg &amp; 0 ,dq.k vfxze vk;</t>
  </si>
  <si>
    <t>yksddeZ o ukxjh lqfo/kk &amp; dk;kZRed leqg &amp;2 vfxze vk;</t>
  </si>
  <si>
    <t>dk;kZRed leqg &amp; 2 ,dq.k vfxze vk;</t>
  </si>
  <si>
    <t>vkjksX; &amp; dk;kZRed leqg &amp;3
vfxze vk;</t>
  </si>
  <si>
    <t>dk;kZRed leqg &amp; 3 ,dq.k vfxze vk;</t>
  </si>
  <si>
    <t>dk;kZRed leqg &amp; 9 eglqyh vuqnku vk;</t>
  </si>
  <si>
    <t>2011&amp;2012 okLrfod</t>
  </si>
  <si>
    <t>2012&amp;2013 okLrfod</t>
  </si>
  <si>
    <t xml:space="preserve">dk;kZRed leqg &amp; 0 brj ,dq.k  vk; </t>
  </si>
  <si>
    <t xml:space="preserve">dk;kZRed leqg &amp; 1 djsRrj ,dq.k  vk; </t>
  </si>
  <si>
    <t>s</t>
  </si>
  <si>
    <t>fu;kstu vkf.k fu;ferhdj.k 
dk;kZRed leqg &amp;1
djsRrj vk;</t>
  </si>
  <si>
    <t>dk;kZRed leqg &amp;0 HkkaMoyh  ,dq.k  dtZ</t>
  </si>
  <si>
    <r>
      <rPr>
        <sz val="14"/>
        <rFont val="Arial Black"/>
        <family val="2"/>
      </rPr>
      <t>Planning and Regulation</t>
    </r>
    <r>
      <rPr>
        <b/>
        <sz val="16"/>
        <rFont val="Arial Black"/>
        <family val="2"/>
      </rPr>
      <t xml:space="preserve">
</t>
    </r>
    <r>
      <rPr>
        <b/>
        <sz val="18"/>
        <rFont val="Kruti Dev 692"/>
      </rPr>
      <t xml:space="preserve">fu;kstu vkf.k fu;ferhdj.k </t>
    </r>
  </si>
  <si>
    <r>
      <rPr>
        <sz val="14"/>
        <rFont val="Arial Black"/>
        <family val="2"/>
      </rPr>
      <t xml:space="preserve">Health </t>
    </r>
    <r>
      <rPr>
        <b/>
        <sz val="16"/>
        <rFont val="Arial Black"/>
        <family val="2"/>
      </rPr>
      <t xml:space="preserve">
</t>
    </r>
    <r>
      <rPr>
        <b/>
        <sz val="18"/>
        <rFont val="Kruti Dev 692"/>
      </rPr>
      <t xml:space="preserve">vkjksX; </t>
    </r>
  </si>
  <si>
    <r>
      <rPr>
        <sz val="14"/>
        <rFont val="Arial Black"/>
        <family val="2"/>
      </rPr>
      <t xml:space="preserve">Sanitation And S.W.M. </t>
    </r>
    <r>
      <rPr>
        <b/>
        <sz val="16"/>
        <rFont val="Arial Black"/>
        <family val="2"/>
      </rPr>
      <t xml:space="preserve">
</t>
    </r>
    <r>
      <rPr>
        <b/>
        <sz val="18"/>
        <rFont val="Kruti Dev 692"/>
      </rPr>
      <t xml:space="preserve">LoPNrk o  ?kudpjk O;oLFkkiu </t>
    </r>
  </si>
  <si>
    <r>
      <rPr>
        <sz val="14"/>
        <rFont val="Arial Black"/>
        <family val="2"/>
      </rPr>
      <t>Public Education</t>
    </r>
    <r>
      <rPr>
        <b/>
        <sz val="14"/>
        <rFont val="Arial Black"/>
        <family val="2"/>
      </rPr>
      <t xml:space="preserve"> </t>
    </r>
    <r>
      <rPr>
        <b/>
        <sz val="20"/>
        <rFont val="Kruti Dev 692"/>
      </rPr>
      <t xml:space="preserve">
</t>
    </r>
    <r>
      <rPr>
        <b/>
        <sz val="18"/>
        <rFont val="Kruti Dev 692"/>
      </rPr>
      <t xml:space="preserve">yksdf'k{k.k </t>
    </r>
  </si>
  <si>
    <r>
      <rPr>
        <sz val="14"/>
        <rFont val="Arial Black"/>
        <family val="2"/>
      </rPr>
      <t xml:space="preserve">Other Services </t>
    </r>
    <r>
      <rPr>
        <b/>
        <sz val="16"/>
        <rFont val="Arial Black"/>
        <family val="2"/>
      </rPr>
      <t xml:space="preserve">
</t>
    </r>
    <r>
      <rPr>
        <b/>
        <sz val="18"/>
        <rFont val="Kruti Dev 692"/>
      </rPr>
      <t xml:space="preserve">brj lsok O;; </t>
    </r>
  </si>
  <si>
    <r>
      <rPr>
        <sz val="14"/>
        <rFont val="Arial Black"/>
        <family val="2"/>
      </rPr>
      <t xml:space="preserve">Revenue And Tax  </t>
    </r>
    <r>
      <rPr>
        <b/>
        <sz val="16"/>
        <rFont val="Arial Black"/>
        <family val="2"/>
      </rPr>
      <t xml:space="preserve">
</t>
    </r>
    <r>
      <rPr>
        <b/>
        <sz val="18"/>
        <rFont val="Kruti Dev 692"/>
      </rPr>
      <t xml:space="preserve">eglwy o dj </t>
    </r>
  </si>
  <si>
    <r>
      <rPr>
        <sz val="14"/>
        <rFont val="Arial Black"/>
        <family val="2"/>
      </rPr>
      <t>General Administration</t>
    </r>
    <r>
      <rPr>
        <b/>
        <sz val="14"/>
        <rFont val="Arial Black"/>
        <family val="2"/>
      </rPr>
      <t xml:space="preserve"> </t>
    </r>
    <r>
      <rPr>
        <b/>
        <sz val="16"/>
        <rFont val="Arial Black"/>
        <family val="2"/>
      </rPr>
      <t xml:space="preserve">
</t>
    </r>
    <r>
      <rPr>
        <b/>
        <sz val="18"/>
        <rFont val="Kruti Dev 692"/>
      </rPr>
      <t xml:space="preserve">lkekU; iz'kklu  </t>
    </r>
  </si>
  <si>
    <t>ukxiwj egkuxjikfydspk 2015&amp;16 lkypk vk; vankt</t>
  </si>
  <si>
    <t>fuxe vk;qDr }kjk lq/kkjhr</t>
  </si>
  <si>
    <r>
      <rPr>
        <b/>
        <sz val="13"/>
        <rFont val="Arial"/>
        <family val="2"/>
      </rPr>
      <t>Public Works and Civic Amenities-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yksddeZ o ukxjh lqfo/kk&amp;dk;kZRed leqg &amp;2  
,dq.k  vk;</t>
    </r>
  </si>
  <si>
    <r>
      <rPr>
        <b/>
        <sz val="13"/>
        <rFont val="Arial"/>
        <family val="2"/>
      </rPr>
      <t>Public Works and Civic Amenities-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yksddeZ o ukxjh lqfo/kk&amp;dk;kZRed leqg &amp;2</t>
    </r>
    <r>
      <rPr>
        <b/>
        <sz val="16"/>
        <rFont val="Arial"/>
        <family val="2"/>
      </rPr>
      <t xml:space="preserve">
</t>
    </r>
    <r>
      <rPr>
        <b/>
        <sz val="16"/>
        <rFont val="Kruti Dev 692"/>
      </rPr>
      <t>,dq.k vk;</t>
    </r>
  </si>
  <si>
    <t>cdk;k ik.kh ykHk dj</t>
  </si>
  <si>
    <t>pkyq  ik.kh ykHk dj</t>
  </si>
  <si>
    <t>cdk;k jLrs @iFk dj</t>
  </si>
  <si>
    <t>pkyq jLrs @iFk dj</t>
  </si>
  <si>
    <t>dk;kZRed leqg &amp;2 HkkaMoyh   ,dq.k  dtZ</t>
  </si>
  <si>
    <t>'kgjh xjhch fueqZyu o lektlsok  &amp; dk;kZRed leqg &amp;7 HkkaMoyh vuqnku vk;</t>
  </si>
  <si>
    <r>
      <t xml:space="preserve">fu{ksi Bsoh  vk; &amp; v &amp; 5
</t>
    </r>
    <r>
      <rPr>
        <b/>
        <sz val="12"/>
        <rFont val="Arial"/>
        <family val="2"/>
      </rPr>
      <t xml:space="preserve">( Deposit Income- A5) </t>
    </r>
    <r>
      <rPr>
        <b/>
        <sz val="16"/>
        <rFont val="Kruti Dev 692"/>
      </rPr>
      <t>,dw.k vk;</t>
    </r>
  </si>
  <si>
    <r>
      <t xml:space="preserve">eglqyh vk; &amp; v &amp; 1 
</t>
    </r>
    <r>
      <rPr>
        <b/>
        <sz val="13"/>
        <rFont val="Arial"/>
        <family val="2"/>
      </rPr>
      <t xml:space="preserve">( Revenue Income - A1 </t>
    </r>
    <r>
      <rPr>
        <sz val="13"/>
        <rFont val="Arial"/>
        <family val="2"/>
      </rPr>
      <t>)</t>
    </r>
    <r>
      <rPr>
        <sz val="16"/>
        <rFont val="Arial"/>
        <family val="2"/>
      </rPr>
      <t xml:space="preserve">  </t>
    </r>
    <r>
      <rPr>
        <b/>
        <sz val="16"/>
        <rFont val="Kruti Dev 692"/>
      </rPr>
      <t>,dw.k vk;</t>
    </r>
  </si>
  <si>
    <t>2013&amp;
2014</t>
  </si>
  <si>
    <t>2014&amp;2015 lq/kkjhr</t>
  </si>
  <si>
    <t>2015&amp;2016 çLrkfor</t>
  </si>
  <si>
    <r>
      <rPr>
        <b/>
        <sz val="20"/>
        <rFont val="Kruti Dev 692"/>
      </rPr>
      <t>HkkaMoyh vk; &amp; v &amp; 3</t>
    </r>
    <r>
      <rPr>
        <sz val="16"/>
        <rFont val="Arial Black"/>
        <family val="2"/>
      </rPr>
      <t xml:space="preserve"> (Capital Income - A3 )</t>
    </r>
  </si>
  <si>
    <r>
      <rPr>
        <b/>
        <sz val="13"/>
        <rFont val="Arial"/>
        <family val="2"/>
      </rPr>
      <t>Public Works and Civic Amenities-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yksddeZ o ukxjh lqfo/kk &amp; dk;kZRed leqg &amp;2 
,dq.k vk;</t>
    </r>
  </si>
  <si>
    <t>fuxe vk;qDr}kjk çLrkfor</t>
  </si>
  <si>
    <t xml:space="preserve">dk;kZRed leqg &amp; 2 brj ,dq.k  vk; </t>
  </si>
  <si>
    <t xml:space="preserve">dk;kZRed leqg &amp;5     eglqyh vuqnku ,dq.k  vk; </t>
  </si>
  <si>
    <t xml:space="preserve">dk;kZRed leqg &amp; 5     djsRrj ,dq.k  vk; </t>
  </si>
  <si>
    <t>2014&amp;2015  lq/kkjhr</t>
  </si>
  <si>
    <t>O;olk; dj vuqnku@eqækad 'kqYd vuqnku</t>
  </si>
  <si>
    <r>
      <rPr>
        <b/>
        <sz val="13"/>
        <rFont val="Arial"/>
        <family val="2"/>
      </rPr>
      <t>General Administration - Function group</t>
    </r>
    <r>
      <rPr>
        <sz val="14"/>
        <rFont val="Kruti Dev 692"/>
      </rPr>
      <t xml:space="preserve">
</t>
    </r>
    <r>
      <rPr>
        <b/>
        <sz val="16"/>
        <rFont val="Kruti Dev 692"/>
      </rPr>
      <t>lkekU; iz'kklu  &amp; dk;kZRed leqg &amp; 0  ,dq.k  vk;</t>
    </r>
  </si>
  <si>
    <t>eq[; vk; inkapk xks"kokjk</t>
  </si>
  <si>
    <t>2011&amp;
2012</t>
  </si>
  <si>
    <t>2012&amp;
2013</t>
  </si>
  <si>
    <t>v</t>
  </si>
  <si>
    <r>
      <t xml:space="preserve">djk}kjs vk; </t>
    </r>
    <r>
      <rPr>
        <sz val="14"/>
        <rFont val="Times New Roman"/>
        <family val="1"/>
      </rPr>
      <t>(Tax Revenue)</t>
    </r>
  </si>
  <si>
    <t>LFkkfud laLFkk dj</t>
  </si>
  <si>
    <t>ekyeRrk dj</t>
  </si>
  <si>
    <t>c</t>
  </si>
  <si>
    <r>
      <t xml:space="preserve">djsRrj vk; </t>
    </r>
    <r>
      <rPr>
        <sz val="14"/>
        <rFont val="Times New Roman"/>
        <family val="1"/>
      </rPr>
      <t>(Non Tax Revenue)</t>
    </r>
  </si>
  <si>
    <t>ehVjuqlkj ik.khnj</t>
  </si>
  <si>
    <t>cktkj olqyh</t>
  </si>
  <si>
    <t>d</t>
  </si>
  <si>
    <t>ljdkjh vuqnku ¼eglqyh$HkkaMoyh½</t>
  </si>
  <si>
    <t>M</t>
  </si>
  <si>
    <r>
      <t xml:space="preserve">dtZ </t>
    </r>
    <r>
      <rPr>
        <sz val="14"/>
        <rFont val="Times New Roman"/>
        <family val="1"/>
      </rPr>
      <t>(Loan)</t>
    </r>
  </si>
  <si>
    <t>b</t>
  </si>
  <si>
    <t>brj vk; ¼loZ@djsRrj½</t>
  </si>
  <si>
    <r>
      <t xml:space="preserve">¼cktkj o tyçnk; foHkkxkph djsRrj vk; oxGwu½ vk;
</t>
    </r>
    <r>
      <rPr>
        <sz val="14"/>
        <rFont val="Times New Roman"/>
        <family val="1"/>
      </rPr>
      <t>(Miscellaneous/Other/Non-tax Revenue)</t>
    </r>
  </si>
  <si>
    <t>Q</t>
  </si>
  <si>
    <r>
      <t xml:space="preserve">fu{ksi Bsoh ¼vk;½ </t>
    </r>
    <r>
      <rPr>
        <sz val="14"/>
        <rFont val="Times New Roman"/>
        <family val="1"/>
      </rPr>
      <t>(Deposit)</t>
    </r>
    <r>
      <rPr>
        <sz val="16"/>
        <rFont val="Kruti Dev 692"/>
      </rPr>
      <t xml:space="preserve"> xaqro.kwdhlg</t>
    </r>
  </si>
  <si>
    <t>x</t>
  </si>
  <si>
    <r>
      <t xml:space="preserve">vxzhe olqyh </t>
    </r>
    <r>
      <rPr>
        <sz val="14"/>
        <rFont val="Times New Roman"/>
        <family val="1"/>
      </rPr>
      <t>(Advance Recovered)</t>
    </r>
  </si>
  <si>
    <t>,dq.k</t>
  </si>
  <si>
    <t>lq:okrhph okLrfod f'kYyd /k:u ,dq.k vk;</t>
  </si>
  <si>
    <t>fo'knhdj.kkRed  vk; f'k"kZ
¼ çkFkfed vk;  ?kVd ½</t>
  </si>
  <si>
    <t>ukxiwj egkuxjikfydsps lu 2014&amp;2015 ps lq/kkjhr o lu 2015&amp;16 ps çLrkfor vankti=dkuqlkj vk; xks"kokjk</t>
  </si>
  <si>
    <t xml:space="preserve">LohÑr vankt 2014&amp;15                        </t>
  </si>
  <si>
    <t xml:space="preserve">fuxe vk;qDr}kjk lq/kkjhr </t>
  </si>
  <si>
    <t>LFkk;h lferh }kjk lqfpr</t>
  </si>
  <si>
    <t xml:space="preserve">lu 2014&amp;15 ps lq/kkjhr </t>
  </si>
  <si>
    <t>lu 2015&amp;2016 ps çLrkfor</t>
  </si>
  <si>
    <t>lq:okrhph f'kYyd</t>
  </si>
  <si>
    <t>2011&amp;2012</t>
  </si>
  <si>
    <t>2012&amp;2013</t>
  </si>
  <si>
    <t>2013&amp;2014</t>
  </si>
  <si>
    <t>2013&amp;2014 okLrfod</t>
  </si>
  <si>
    <t>bekjr js[kkfp= rikl.kh 'kqYd</t>
  </si>
  <si>
    <t>e-Ák-fu-o uxj jpuk vf/kfu;ekP;k dye  124@ ch vUo;s ?ks.;kr ;s.kkjs cka/kdke fodkl 'kqYd</t>
  </si>
  <si>
    <t>e-Ák-fu-o uxj jpuk vf/kfu;ekP;k dye  124@ ch vUo;s ?ks.;kr ;s.kkjs tehu fodkl 'kqYd</t>
  </si>
  <si>
    <t>bZekjr ijokuk 'kqYd</t>
  </si>
  <si>
    <t>bekjr js[kkfp= iath;u 'kqYd</t>
  </si>
  <si>
    <t>pVbZ {ks= funsZ'kkadkrwu oxG.;kr ;s.kkÚ;k {ks=kdfjrk vkdkj.;kr ;s.kkjs vf/keqY; ¼fizeh;e½ 'kqYd tls&amp;ftuk] iWlst] ykWch]ckYduh can dj.ks½</t>
  </si>
  <si>
    <t>iqjkru okLrq lao/kZu 'kqYd</t>
  </si>
  <si>
    <t>tehu gLrkarj.kh; fodkl vf/kdkj vf/keqY; o Hkkj vf/keqY; 'kqYd</t>
  </si>
  <si>
    <t>fodkl fu/kh @lq/kkj vkdkj 
¼isjhQsjh;y fodkl [kpZ½</t>
  </si>
  <si>
    <t>pksdst dk&lt;.;kcíy vk; @ ladh.kZ vk;</t>
  </si>
  <si>
    <t>pkyq egkikfydk f'k{k.k midj</t>
  </si>
  <si>
    <t>cdk;k egkikfydk f'k{k.k midj</t>
  </si>
  <si>
    <t xml:space="preserve">cdk;k b-th-lh- </t>
  </si>
  <si>
    <t xml:space="preserve">pkyq b-th-lh- </t>
  </si>
  <si>
    <t>cdk;k lkekU; dj</t>
  </si>
  <si>
    <t>pkyq lkekU; dj</t>
  </si>
  <si>
    <t>vfrØe.k fueqZyuk iklqu o brj vk; olwyh</t>
  </si>
  <si>
    <t>isap VIik 3 djhrk ljdkjh vuqnku unh] ukys] ryko iwutZhZou djhrk vuqnku</t>
  </si>
  <si>
    <t>brj 'kkldh; vuqnku</t>
  </si>
  <si>
    <t>A4</t>
  </si>
  <si>
    <t xml:space="preserve">egkjk"Vª lqo.kZ t;arh ukxjh mRFkku egkvfHk;ku </t>
  </si>
  <si>
    <t>ukxiwj egkuxjikfydsps ekxhy 3 o"kkZps mRiUu n'kZfo.kkjk rlsp 
2014&amp;2015pk lq/kkjhr o 2015&amp;16 pk çLrkfor vkys[k</t>
  </si>
  <si>
    <t>2014&amp;2015 lkyps lq/kkjhr LFkk;h lferh }kjk lwfpr</t>
  </si>
  <si>
    <t>2015&amp;2016 lkyps çLrkfor LFkk;h lferh }kjk lwfpr</t>
  </si>
  <si>
    <t>ukxiwj egkuxjikfydspk 2015&amp;16 pk visf{kr mRiUukpk vkys[k
:i;k vlk ;sbZy</t>
  </si>
  <si>
    <r>
      <rPr>
        <b/>
        <sz val="13"/>
        <rFont val="Arial"/>
        <family val="2"/>
      </rPr>
      <t>Planning and Regulation- Function group</t>
    </r>
    <r>
      <rPr>
        <b/>
        <sz val="12"/>
        <rFont val="Arial"/>
        <family val="2"/>
      </rPr>
      <t xml:space="preserve">
</t>
    </r>
    <r>
      <rPr>
        <b/>
        <sz val="16"/>
        <rFont val="Kruti Dev 692"/>
      </rPr>
      <t>fu;kstu vkf.k fu;ferhdj.k &amp; dk;kZRed leqg &amp;1</t>
    </r>
    <r>
      <rPr>
        <sz val="16"/>
        <rFont val="Kruti Dev 692"/>
      </rPr>
      <t xml:space="preserve">  
</t>
    </r>
    <r>
      <rPr>
        <b/>
        <sz val="16"/>
        <rFont val="Kruti Dev 692"/>
      </rPr>
      <t>,dq.k  vk;</t>
    </r>
  </si>
  <si>
    <t>e-u-ik-Onkjs LohÑr 
vankt 
2014&amp; 2015</t>
  </si>
  <si>
    <t>2013 &amp;2014</t>
  </si>
  <si>
    <r>
      <rPr>
        <b/>
        <sz val="15"/>
        <rFont val="Kruti Dev 692"/>
      </rPr>
      <t xml:space="preserve">e-u-ik-Onkjs LohÑr vankt 
</t>
    </r>
    <r>
      <rPr>
        <b/>
        <sz val="13"/>
        <rFont val="Kruti Dev 692"/>
      </rPr>
      <t>2014&amp; 2015</t>
    </r>
  </si>
  <si>
    <r>
      <rPr>
        <b/>
        <sz val="20"/>
        <rFont val="Kruti Dev 692"/>
      </rPr>
      <t>eglqyh vk; &amp; v &amp; 1</t>
    </r>
    <r>
      <rPr>
        <b/>
        <sz val="16"/>
        <rFont val="Arial Black"/>
        <family val="2"/>
      </rPr>
      <t xml:space="preserve">  </t>
    </r>
    <r>
      <rPr>
        <sz val="16"/>
        <rFont val="Arial Black"/>
        <family val="2"/>
      </rPr>
      <t>(Revenue Income - A1)</t>
    </r>
  </si>
  <si>
    <t>e-u-ik-Onkjs LohÑr 
vankt 
2014&amp;2015</t>
  </si>
  <si>
    <t>eyfuLlkj.k okfguhl tksM.kh dfjrk vkdkj.;kr ;s.kkjs ç'kkldh; 'kqYd</t>
  </si>
  <si>
    <t>cdk;k eyty ykHk dj</t>
  </si>
  <si>
    <r>
      <rPr>
        <b/>
        <sz val="12"/>
        <rFont val="Calibri"/>
        <family val="2"/>
      </rPr>
      <t>FUNCTION DISCRIPTION</t>
    </r>
    <r>
      <rPr>
        <sz val="12"/>
        <rFont val="Calibri"/>
        <family val="2"/>
      </rPr>
      <t xml:space="preserve">
dk;kZRed leqg fooj.k
xkS.k f'k"kZ</t>
    </r>
  </si>
  <si>
    <r>
      <t xml:space="preserve">eglqyh vk; &amp; v &amp; 1  </t>
    </r>
    <r>
      <rPr>
        <sz val="12"/>
        <rFont val="Calibri"/>
        <family val="2"/>
      </rPr>
      <t>( Revenue Income - A1 )</t>
    </r>
  </si>
  <si>
    <t>FUNCTION GROUP - 0
dk;kZRed leqg &amp; 0 ç/kku f'k"kZ</t>
  </si>
  <si>
    <t xml:space="preserve">General Administration 
lkekU; iz'kklu  </t>
  </si>
  <si>
    <t xml:space="preserve">Accounts and Finance              ys[kk o foRRk </t>
  </si>
  <si>
    <t>Land and Estate                           Hkweh o LFkkoj</t>
  </si>
  <si>
    <r>
      <t xml:space="preserve">G.A.D. Municipal Record   </t>
    </r>
    <r>
      <rPr>
        <b/>
        <sz val="12"/>
        <rFont val="Calibri"/>
        <family val="2"/>
      </rPr>
      <t xml:space="preserve">              </t>
    </r>
    <r>
      <rPr>
        <sz val="12"/>
        <rFont val="Calibri"/>
        <family val="2"/>
      </rPr>
      <t xml:space="preserve">             e-u-ik-vfHkys[k </t>
    </r>
  </si>
  <si>
    <t>Election and census                   fuoM.kwd o t.kx.kuk</t>
  </si>
  <si>
    <t>G.A.D.
lkekU; ç'kklu</t>
  </si>
  <si>
    <r>
      <t xml:space="preserve">G.A.D.
Municipal Record   </t>
    </r>
    <r>
      <rPr>
        <b/>
        <sz val="12"/>
        <rFont val="Calibri"/>
        <family val="2"/>
      </rPr>
      <t xml:space="preserve">              </t>
    </r>
    <r>
      <rPr>
        <sz val="12"/>
        <rFont val="Calibri"/>
        <family val="2"/>
      </rPr>
      <t xml:space="preserve">      e-u-ik-vfHkys[k </t>
    </r>
  </si>
  <si>
    <r>
      <rPr>
        <b/>
        <sz val="12"/>
        <rFont val="Calibri"/>
        <family val="2"/>
      </rPr>
      <t>General Administration - Function group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lkekU; iz'kklu  &amp; dk;kZRed leqg &amp; 0  ,dq.k  vk;</t>
    </r>
  </si>
  <si>
    <r>
      <rPr>
        <sz val="12"/>
        <rFont val="Calibri"/>
        <family val="2"/>
      </rPr>
      <t>FUNCTION GROUP - 1</t>
    </r>
    <r>
      <rPr>
        <b/>
        <sz val="12"/>
        <rFont val="Calibri"/>
        <family val="2"/>
      </rPr>
      <t xml:space="preserve">
dk;kZRed leqg &amp;1 ç/kku f'k"kZ</t>
    </r>
  </si>
  <si>
    <t xml:space="preserve">Planning and Regulation
fu;kstu vkf.k fu;ferhdj.k </t>
  </si>
  <si>
    <t>City and Town Planning /Building Regulation               'kgj uxj jpuk @bekjr fu;eu o fu;ferhdj.k o  fodkl ;kstuk dk;kZUo;u</t>
  </si>
  <si>
    <r>
      <t xml:space="preserve">bekjr cka/kdke lkfgR; lkBo.kqd 'kqYd 
</t>
    </r>
    <r>
      <rPr>
        <b/>
        <sz val="12"/>
        <rFont val="Calibri"/>
        <family val="2"/>
      </rPr>
      <t>(Building Material Stacking Charges)</t>
    </r>
  </si>
  <si>
    <r>
      <t xml:space="preserve">fu;rdkyhu fujh{k.k 'kqYd 
</t>
    </r>
    <r>
      <rPr>
        <b/>
        <sz val="12"/>
        <rFont val="Calibri"/>
        <family val="2"/>
      </rPr>
      <t>(Periodical Inspection Charges)</t>
    </r>
  </si>
  <si>
    <t>Encroachment Removal          vfrdze.k fueqZyu</t>
  </si>
  <si>
    <t>Planning and Regulation- Function group
fu;kstu vkf.k fu;ferhdj.k &amp; 
dk;kZRed leqg &amp;1  ,dq.k  vk;</t>
  </si>
  <si>
    <r>
      <rPr>
        <sz val="12"/>
        <rFont val="Calibri"/>
        <family val="2"/>
      </rPr>
      <t>FUNCTION GROUP - 2</t>
    </r>
    <r>
      <rPr>
        <b/>
        <sz val="12"/>
        <rFont val="Calibri"/>
        <family val="2"/>
      </rPr>
      <t xml:space="preserve">
dk;kZRed leqg &amp;2 ç/kku f'k"kZ</t>
    </r>
  </si>
  <si>
    <t xml:space="preserve">Public Works and Civic Amenities
yksddeZ o ukxjh lqfo/kk </t>
  </si>
  <si>
    <t xml:space="preserve">Roads and Pavements &amp; Others Civic Works 
jLrs  o Qjlcanh vkf.k brj ukxjh fodkl dk;Z
</t>
  </si>
  <si>
    <t>Street Lighting 
iFkfnos çdk'k O;oLFkk</t>
  </si>
  <si>
    <r>
      <t>okgrqdhl vMFkGk vl.kkjs fo|wr [kkac gVfo.ks o i;kZ;h O;oLFksl dsysY;k [kpkZph</t>
    </r>
    <r>
      <rPr>
        <b/>
        <sz val="12"/>
        <rFont val="Calibri"/>
        <family val="2"/>
      </rPr>
      <t xml:space="preserve"> MSEDCL</t>
    </r>
    <r>
      <rPr>
        <sz val="12"/>
        <rFont val="Calibri"/>
        <family val="2"/>
      </rPr>
      <t xml:space="preserve"> dMqu izfriwrhZ</t>
    </r>
  </si>
  <si>
    <t>Fire Services                         vfXu'keu lsok</t>
  </si>
  <si>
    <r>
      <t xml:space="preserve">map bekjr fu/kh vk;
 </t>
    </r>
    <r>
      <rPr>
        <b/>
        <sz val="12"/>
        <rFont val="Calibri"/>
        <family val="2"/>
      </rPr>
      <t>( Highrise building fund )</t>
    </r>
  </si>
  <si>
    <t>City Transport
/vehicle pool and workshop/       
'kgj okgrwd]okgu rGs o ;kaf=dh dk;Z'kkGk</t>
  </si>
  <si>
    <t>Muncipal Market &amp; Com. Complex
euik cktkj o O;olk;h ladqy</t>
  </si>
  <si>
    <t>Public Buildings /Housing 
bekjr  lapyu</t>
  </si>
  <si>
    <t>Roads and Pavements &amp; Others Civic Works 
jLrs  o Qjlcanh vkf.k brj ukxjh fodkl dk;Z</t>
  </si>
  <si>
    <t>Public Works and Civic Amenities- Function group
yksddeZ o ukxjh lqfo/kk &amp; dk;kZRed leqg &amp;2  ,dq.k  vk;</t>
  </si>
  <si>
    <r>
      <rPr>
        <sz val="12"/>
        <rFont val="Calibri"/>
        <family val="2"/>
      </rPr>
      <t>FUNCTION GROUP - 3</t>
    </r>
    <r>
      <rPr>
        <b/>
        <sz val="12"/>
        <rFont val="Calibri"/>
        <family val="2"/>
      </rPr>
      <t xml:space="preserve">
dk;kZRed leqg &amp;3 ç/kku f'k"kZ</t>
    </r>
  </si>
  <si>
    <t xml:space="preserve">Health 
vkjksX; </t>
  </si>
  <si>
    <t>Birth and Death
Ragistration Program
tUe&amp;e`R;q uksanuh</t>
  </si>
  <si>
    <t>Hospital
:X.kky;</t>
  </si>
  <si>
    <t>Creamation and   Burial       
vfXulaLdkj dsanz  o nQuHkqeh</t>
  </si>
  <si>
    <t xml:space="preserve">Viral Statisticvs
/NHP/prevention of food adultaeratyion/
fo"kk.kq tU; jksxkps fueqZyu o çfrca/ku o vUu HkslG izfrca/ku </t>
  </si>
  <si>
    <t>Ambulace / Hearse Services
:X.kokghdk o 'kookghdk lsok</t>
  </si>
  <si>
    <t>Water Supply
ik.kh iqjoBk</t>
  </si>
  <si>
    <t>Epidemic / Prevention control
lkFkhps jksxkps fueqZyu o çfrca/ku</t>
  </si>
  <si>
    <r>
      <rPr>
        <b/>
        <sz val="12"/>
        <rFont val="Calibri"/>
        <family val="2"/>
      </rPr>
      <t xml:space="preserve">I.C.L.E.I. </t>
    </r>
    <r>
      <rPr>
        <sz val="12"/>
        <rFont val="Calibri"/>
        <family val="2"/>
      </rPr>
      <t>vuqnku</t>
    </r>
  </si>
  <si>
    <t>Sewewrage 
eyfuLlkj.k o lQkbZ o lekZtu</t>
  </si>
  <si>
    <t>Health - Function group
vkjksX; &amp; dk;kZRed leqg &amp;3  ,dq.k  vk;</t>
  </si>
  <si>
    <r>
      <rPr>
        <sz val="12"/>
        <rFont val="Calibri"/>
        <family val="2"/>
      </rPr>
      <t>FUNCTION GROUP - 4</t>
    </r>
    <r>
      <rPr>
        <b/>
        <sz val="12"/>
        <rFont val="Calibri"/>
        <family val="2"/>
      </rPr>
      <t xml:space="preserve">
dk;kZRed leqg &amp;4 ç/kku f'k"kZ</t>
    </r>
  </si>
  <si>
    <t xml:space="preserve">Sanitation And S.W.M. 
LoPNrk o  ?kudpjk O;oLFkkiu </t>
  </si>
  <si>
    <t>Cattle Pound                           dkasaMokMk</t>
  </si>
  <si>
    <t>Veterinary Services, Management
i'kq fpfdRlk o i'kq lsok O;oLFkkiu</t>
  </si>
  <si>
    <t>Slaughter House 
dRry[kkus</t>
  </si>
  <si>
    <t>City Sanitation /Road Cleaning and Scavenging               
jLrs lQkbZ o lekZtu o'kgj LoPNrk</t>
  </si>
  <si>
    <t>Sanitation And Solid Waste Manegment - Function group
 ?kudpjk O;oLFkkiu o LoPNrk &amp; dk;kZRed leqg &amp;4 ,dq.k  vk;</t>
  </si>
  <si>
    <r>
      <rPr>
        <sz val="12"/>
        <rFont val="Calibri"/>
        <family val="2"/>
      </rPr>
      <t>FUNCTION GROUP - 5</t>
    </r>
    <r>
      <rPr>
        <b/>
        <sz val="12"/>
        <rFont val="Calibri"/>
        <family val="2"/>
      </rPr>
      <t xml:space="preserve">
dk;kZRed leqg &amp;5 ç/kku f'k"kZ</t>
    </r>
  </si>
  <si>
    <t xml:space="preserve">Public Education 
yksdf'k{k.k </t>
  </si>
  <si>
    <t xml:space="preserve">Secondary Education
ek/;fed f'k{k.k </t>
  </si>
  <si>
    <t xml:space="preserve">Public Library  
lkoZtfud  okpuky; </t>
  </si>
  <si>
    <t>Primary Education
izkFkfed f'k{k.k</t>
  </si>
  <si>
    <t>Public Education - Function group
yksdf'k{k.k &amp; dk;kZRed leqg &amp;5 ,dq.k  vk;</t>
  </si>
  <si>
    <r>
      <rPr>
        <sz val="12"/>
        <rFont val="Calibri"/>
        <family val="2"/>
      </rPr>
      <t>FUNCTION GROUP - 6</t>
    </r>
    <r>
      <rPr>
        <b/>
        <sz val="12"/>
        <rFont val="Calibri"/>
        <family val="2"/>
      </rPr>
      <t xml:space="preserve">
dk;kZRed leqg &amp;6 ç/kku f'k"kZ</t>
    </r>
  </si>
  <si>
    <t xml:space="preserve">Urban Forestry And Enviromental  Activities
'kgjh ouhdj.k o Ik;kZoj.k larqyu dk;ZØe  </t>
  </si>
  <si>
    <t>Parks and Gardens
cxhps o m|kus</t>
  </si>
  <si>
    <t>Play Ground         
[ksGkps eSnku</t>
  </si>
  <si>
    <t>Lakes and River       
unh o ljksojs</t>
  </si>
  <si>
    <t>Urban Forestry And Enviromental  Activities - Function group
'kgjh ouhdj.k o Ik;kZoj.k larqyu dk;ZØe  &amp; dk;kZRed leqg &amp;6 ,dq.k  vk;</t>
  </si>
  <si>
    <r>
      <rPr>
        <sz val="12"/>
        <rFont val="Calibri"/>
        <family val="2"/>
      </rPr>
      <t>FUNCTION GROUP - 8</t>
    </r>
    <r>
      <rPr>
        <b/>
        <sz val="12"/>
        <rFont val="Calibri"/>
        <family val="2"/>
      </rPr>
      <t xml:space="preserve">
dk;kZRed leqg &amp;8 ç/kku f'k"kZ</t>
    </r>
  </si>
  <si>
    <t xml:space="preserve">Other Services 
brj lsok O;; </t>
  </si>
  <si>
    <t>Other Services  brj lsok ¼brj vk; ½ &amp; dk;kZRed leqg &amp;8,dq.k  vk;</t>
  </si>
  <si>
    <r>
      <rPr>
        <sz val="12"/>
        <rFont val="Calibri"/>
        <family val="2"/>
      </rPr>
      <t>FUNCTION GROUP - 9</t>
    </r>
    <r>
      <rPr>
        <b/>
        <sz val="12"/>
        <rFont val="Calibri"/>
        <family val="2"/>
      </rPr>
      <t xml:space="preserve">
dk;kZRed leqg &amp;9  ç/kku f'k"kZ</t>
    </r>
  </si>
  <si>
    <t xml:space="preserve">Revenue And Tax  
eglwy o dj </t>
  </si>
  <si>
    <t xml:space="preserve">Property Tax          
ekyeRRkk dj
</t>
  </si>
  <si>
    <t>Sanitation Tax        
LoPNrk dj</t>
  </si>
  <si>
    <t xml:space="preserve">Water Tax         
ik.kh dj
</t>
  </si>
  <si>
    <t>Fire Brigade
vfXu'keu dj</t>
  </si>
  <si>
    <t xml:space="preserve">Electricity Light  Tax         
fo|qr çdk'k dj
</t>
  </si>
  <si>
    <t xml:space="preserve">Sewerage Benefit  Tax         
eyty ykHk dj
</t>
  </si>
  <si>
    <t xml:space="preserve">Water Benefit  Tax         
ik.kh ykHk dj
</t>
  </si>
  <si>
    <t xml:space="preserve">Sreet Tax    jLrs @iFk dj
</t>
  </si>
  <si>
    <t>Municipal Education Cess 
egkikfydk f'k{k.k midj</t>
  </si>
  <si>
    <t>Entertainment/ Theater Tax   euksjatu dj</t>
  </si>
  <si>
    <t>Solid West Manegment Tax
?kudpjk O;oLFkkiu dj</t>
  </si>
  <si>
    <t xml:space="preserve">L.B.T. / Octroi                                               LFkkfud laLFkk dj @ tdkr </t>
  </si>
  <si>
    <r>
      <t xml:space="preserve">LFkkfud  laLFkk dj </t>
    </r>
    <r>
      <rPr>
        <b/>
        <sz val="12"/>
        <rFont val="Calibri"/>
        <family val="2"/>
      </rPr>
      <t xml:space="preserve"> ( L.B.T.) </t>
    </r>
    <r>
      <rPr>
        <sz val="12"/>
        <rFont val="Calibri"/>
        <family val="2"/>
      </rPr>
      <t>tdkr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
tdkr djk iklqu ;s.kkjh çyafcr vk;</t>
    </r>
  </si>
  <si>
    <t>Muncipal Tax On Vehical                      okgukojhy euik dj</t>
  </si>
  <si>
    <t>Advertisement Tax                 tkghjkr dj</t>
  </si>
  <si>
    <t>Profession Tax                             O;olk; dj</t>
  </si>
  <si>
    <t>Grant on Vehicles                  okgukojhy 'kkldh; vuqnku</t>
  </si>
  <si>
    <t>Revenue and Tax  - Function group
eglwy o dj&amp;dk;kZRed leqg&amp;9 ,dq.k  vk;</t>
  </si>
  <si>
    <r>
      <rPr>
        <b/>
        <sz val="12"/>
        <rFont val="Calibri"/>
        <family val="2"/>
      </rPr>
      <t xml:space="preserve">eglqyh vk; &amp; v &amp; 1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 xml:space="preserve">( Revenue Income - A1 </t>
    </r>
    <r>
      <rPr>
        <sz val="12"/>
        <rFont val="Calibri"/>
        <family val="2"/>
      </rPr>
      <t xml:space="preserve">) 
</t>
    </r>
    <r>
      <rPr>
        <b/>
        <sz val="12"/>
        <rFont val="Calibri"/>
        <family val="2"/>
      </rPr>
      <t>dk;kZRed leqg  ,dw.k vk;</t>
    </r>
  </si>
  <si>
    <r>
      <rPr>
        <sz val="12"/>
        <rFont val="Calibri"/>
        <family val="2"/>
      </rPr>
      <t>fo'knhdj.kkRed  vk; f'k"kZ
¼ çkFkfed vk;  ?kVd ½</t>
    </r>
    <r>
      <rPr>
        <b/>
        <sz val="12"/>
        <rFont val="Calibri"/>
        <family val="2"/>
      </rPr>
      <t xml:space="preserve"> 
Illustrative Of Other FUNCTION GROUP</t>
    </r>
  </si>
  <si>
    <r>
      <t xml:space="preserve">HkkaMoyh vk; &amp; v &amp; 3 </t>
    </r>
    <r>
      <rPr>
        <sz val="12"/>
        <rFont val="Calibri"/>
        <family val="2"/>
      </rPr>
      <t>(Capital Income - A3)</t>
    </r>
  </si>
  <si>
    <r>
      <rPr>
        <sz val="12"/>
        <rFont val="Calibri"/>
        <family val="2"/>
      </rPr>
      <t>FUNCTION GROUP - 0</t>
    </r>
    <r>
      <rPr>
        <b/>
        <sz val="12"/>
        <rFont val="Calibri"/>
        <family val="2"/>
      </rPr>
      <t xml:space="preserve">
dk;kZRed leqg &amp; 0 ç/kku f'k"kZ</t>
    </r>
  </si>
  <si>
    <r>
      <rPr>
        <b/>
        <sz val="12"/>
        <rFont val="Calibri"/>
        <family val="2"/>
      </rPr>
      <t>J.N.N.U.R.M.</t>
    </r>
    <r>
      <rPr>
        <sz val="12"/>
        <rFont val="Calibri"/>
        <family val="2"/>
      </rPr>
      <t xml:space="preserve"> çdYikpk  rFkk brj eksB;k Lo:ikP;k HkkaMoyh [kpkZP;k ;kstuk lkBh vuqnku Lo#ikr  jkT; 'kkluk  dMqu çkIr gks.kkjs vuqnku</t>
    </r>
  </si>
  <si>
    <r>
      <t xml:space="preserve">,dkfRed jLrs lw?kkj.kk çdYi ¼ </t>
    </r>
    <r>
      <rPr>
        <b/>
        <sz val="12"/>
        <rFont val="Calibri"/>
        <family val="2"/>
      </rPr>
      <t>I.R.I.P.</t>
    </r>
    <r>
      <rPr>
        <sz val="12"/>
        <rFont val="Calibri"/>
        <family val="2"/>
      </rPr>
      <t>½ vaarxZr jkT; 'kkluk  dMqu çkIr gks.kkjs vuqnku o uk-lq-ç-dMqu çkIr gks.kkjs vuqnku</t>
    </r>
  </si>
  <si>
    <r>
      <t xml:space="preserve">Loan from Banks
foRrh; laLFksOnkjs dtZ 
</t>
    </r>
    <r>
      <rPr>
        <sz val="12"/>
        <rFont val="Arial"/>
        <family val="2"/>
      </rPr>
      <t/>
    </r>
  </si>
  <si>
    <t>General Administration - Function group
lkekU; iz'kklu  &amp; dk;kZRed leqg &amp; 0 ,dq.k  vk;</t>
  </si>
  <si>
    <t>Public Works and Civic Amenities- Function group
yksddeZ o ukxjh lqfo/kk &amp; dk;kZRed leqg &amp;2 ,dq.k</t>
  </si>
  <si>
    <r>
      <rPr>
        <sz val="12"/>
        <rFont val="Calibri"/>
        <family val="2"/>
      </rPr>
      <t>FUNCTION GROUP - 7</t>
    </r>
    <r>
      <rPr>
        <b/>
        <sz val="12"/>
        <rFont val="Calibri"/>
        <family val="2"/>
      </rPr>
      <t xml:space="preserve">
dk;kZRed leqg &amp;7 ç/kku f'k"kZ</t>
    </r>
  </si>
  <si>
    <t xml:space="preserve">Urban Poverty Allivatiion and Social Welfare 
'kgjh xjhch fueqZyu o lektlsok </t>
  </si>
  <si>
    <t>Welfare of SC/ST/OBC
vuqlwphr tkrh @tekrh o brj ekxkloxhZ; dY;k.k dk;ZØe</t>
  </si>
  <si>
    <t>Welfare of SC/ST
vuqlwphr tkrh @tekrh o brj ekxkloxhZ; dY;k.k dk;ZØe</t>
  </si>
  <si>
    <t>Urban Poverty Allivatiion and Social Welfare - Function group
'kgjh xjhch fueqZyu o lektlsok &amp; dk;kZRed leqg &amp; 7 ,dq.k</t>
  </si>
  <si>
    <t>HkkaMoyh vk; &amp; v &amp; 3(Capital Income - A3 ) 
dk;kZRed leqg Ø- 0&amp; o 7 ,dw.k</t>
  </si>
  <si>
    <r>
      <t xml:space="preserve">dk;Z da=kV dj dikr  </t>
    </r>
    <r>
      <rPr>
        <b/>
        <sz val="12"/>
        <rFont val="Calibri"/>
        <family val="2"/>
      </rPr>
      <t>( W.C.T.)</t>
    </r>
  </si>
  <si>
    <r>
      <t xml:space="preserve">fu{ksi Bsoh  vk; &amp; v &amp; 5 </t>
    </r>
    <r>
      <rPr>
        <sz val="12"/>
        <rFont val="Calibri"/>
        <family val="2"/>
      </rPr>
      <t>( Deposit Income- A5)</t>
    </r>
  </si>
  <si>
    <t>General Administration - Function group
lkekU; iz'kklu &amp;dk;kZRed leqg &amp; 0 ,dq.k</t>
  </si>
  <si>
    <t>Planning and Regulation- Function group
 fu;kstu vkf.k fu;ferhdj.k &amp; dk;kZRed leqg &amp;1 ,dq.k</t>
  </si>
  <si>
    <t>Public Works and Civic Amenities- Function group
yksddeZ o ukxjh lqfo/kk &amp; dk;kZRed 
leqg &amp;2  ,dq.k</t>
  </si>
  <si>
    <t>Health  
vkjksX;</t>
  </si>
  <si>
    <t>Health - Function group
vkjksX; &amp; dk;kZRed leqg &amp;3 ,dq.k</t>
  </si>
  <si>
    <t>Central &amp; State Govt. Tax Deduction Through N.M.C.   
 dsanz o jkT; ljdkj djhrk egkuxj ikfydsrQsZ olqy dj.;kr ;s.kkjk dj</t>
  </si>
  <si>
    <r>
      <rPr>
        <b/>
        <sz val="12"/>
        <rFont val="Calibri"/>
        <family val="2"/>
      </rPr>
      <t xml:space="preserve">fu{ksi Bsoh  vk; &amp; v &amp; 5 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( Deposit Income- A5)
dk;kZRed leqg Ø- 0&amp; 1&amp;2&amp;3&amp;8 o 9 ,dw.k</t>
    </r>
  </si>
  <si>
    <r>
      <t xml:space="preserve">vfxze vk; &amp; v &amp; 7 </t>
    </r>
    <r>
      <rPr>
        <sz val="12"/>
        <rFont val="Calibri"/>
        <family val="2"/>
      </rPr>
      <t xml:space="preserve">( Advances Recovered- A7 ) </t>
    </r>
  </si>
  <si>
    <t>General Administration - Function group
lkekU; iz'kklu  &amp; dk;kZRed leqg &amp; 0 ,dq.k</t>
  </si>
  <si>
    <t>Public Works and Civic Amenities- Function group
yksddeZ o ukxjh lqfo/kk &amp; dk;kZRed leqg &amp;2  ,dq.k</t>
  </si>
  <si>
    <t>Accounts and finance
Festival Advance of Employ
l.kkdfjrk vxzhe</t>
  </si>
  <si>
    <t>Other Services
brj lsok ¼brj vk; ½ &amp;
dk;kZRed leqg &amp;8 ,dq.k</t>
  </si>
  <si>
    <r>
      <t xml:space="preserve">vfxze vk;&amp;v&amp;7 </t>
    </r>
    <r>
      <rPr>
        <b/>
        <sz val="12"/>
        <rFont val="Calibri"/>
        <family val="2"/>
      </rPr>
      <t xml:space="preserve">(Advances Recovered- A7) 
</t>
    </r>
    <r>
      <rPr>
        <sz val="12"/>
        <rFont val="Calibri"/>
        <family val="2"/>
      </rPr>
      <t>dk;kZRed leqg Ø- 0&amp;2&amp;3 o 8 ,dw.k</t>
    </r>
  </si>
  <si>
    <r>
      <t xml:space="preserve">eglqyh vk; &amp; v &amp; 1 </t>
    </r>
    <r>
      <rPr>
        <b/>
        <sz val="12"/>
        <rFont val="Calibri"/>
        <family val="2"/>
      </rPr>
      <t xml:space="preserve"> 
( Revenue Income - A1 </t>
    </r>
    <r>
      <rPr>
        <sz val="12"/>
        <rFont val="Calibri"/>
        <family val="2"/>
      </rPr>
      <t>) 
dk;kZRed leqg  ,dw.k</t>
    </r>
  </si>
  <si>
    <r>
      <t xml:space="preserve">HkkaMoyh vk; &amp; v &amp; 3 
</t>
    </r>
    <r>
      <rPr>
        <b/>
        <sz val="12"/>
        <rFont val="Calibri"/>
        <family val="2"/>
      </rPr>
      <t>( Capital Income - A3 )</t>
    </r>
    <r>
      <rPr>
        <sz val="12"/>
        <rFont val="Calibri"/>
        <family val="2"/>
      </rPr>
      <t xml:space="preserve">  dk;kZRed leqg ,dw.k</t>
    </r>
  </si>
  <si>
    <r>
      <t xml:space="preserve">fu{ksi Bsoh  vk; &amp; v &amp; 5
</t>
    </r>
    <r>
      <rPr>
        <b/>
        <sz val="12"/>
        <rFont val="Calibri"/>
        <family val="2"/>
      </rPr>
      <t xml:space="preserve">( Deposit Income- A5) </t>
    </r>
    <r>
      <rPr>
        <sz val="12"/>
        <rFont val="Calibri"/>
        <family val="2"/>
      </rPr>
      <t>dk;kZRed leqg ,dw.k</t>
    </r>
  </si>
  <si>
    <r>
      <t xml:space="preserve">vfxze vk; &amp; v &amp; 7 
</t>
    </r>
    <r>
      <rPr>
        <b/>
        <sz val="12"/>
        <rFont val="Calibri"/>
        <family val="2"/>
      </rPr>
      <t xml:space="preserve">( Advances Recovered- A7 ) 
</t>
    </r>
    <r>
      <rPr>
        <sz val="12"/>
        <rFont val="Calibri"/>
        <family val="2"/>
      </rPr>
      <t>dk;kZRed leqg ,dw.k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</si>
</sst>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0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name val="Kruti Dev 692"/>
    </font>
    <font>
      <sz val="18"/>
      <name val="Kruti Dev 692"/>
    </font>
    <font>
      <sz val="14"/>
      <name val="Kruti Dev 692"/>
    </font>
    <font>
      <b/>
      <sz val="18"/>
      <name val="Kruti Dev 692"/>
    </font>
    <font>
      <sz val="16"/>
      <name val="Kruti Dev 692"/>
    </font>
    <font>
      <sz val="13"/>
      <name val="Kruti Dev 692"/>
    </font>
    <font>
      <sz val="11"/>
      <name val="Arial"/>
      <family val="2"/>
      <scheme val="minor"/>
    </font>
    <font>
      <b/>
      <sz val="16"/>
      <name val="Kruti Dev 692"/>
    </font>
    <font>
      <sz val="16"/>
      <name val="Arial Black"/>
      <family val="2"/>
    </font>
    <font>
      <b/>
      <sz val="16"/>
      <name val="Arial Black"/>
      <family val="2"/>
    </font>
    <font>
      <b/>
      <sz val="16"/>
      <name val="Calibri"/>
      <family val="2"/>
    </font>
    <font>
      <b/>
      <sz val="20"/>
      <name val="Kruti Dev 692"/>
    </font>
    <font>
      <b/>
      <sz val="14"/>
      <name val="Arial Black"/>
      <family val="2"/>
    </font>
    <font>
      <sz val="13"/>
      <name val="Arial"/>
      <family val="2"/>
    </font>
    <font>
      <sz val="14"/>
      <name val="Arial Black"/>
      <family val="2"/>
    </font>
    <font>
      <b/>
      <sz val="14"/>
      <name val="Calibri"/>
      <family val="2"/>
    </font>
    <font>
      <sz val="14"/>
      <name val="Arial"/>
      <family val="2"/>
      <scheme val="minor"/>
    </font>
    <font>
      <sz val="12"/>
      <name val="Calibri"/>
      <family val="2"/>
    </font>
    <font>
      <b/>
      <sz val="13"/>
      <name val="Arial"/>
      <family val="2"/>
    </font>
    <font>
      <b/>
      <sz val="11"/>
      <name val="Arial"/>
      <family val="2"/>
      <scheme val="minor"/>
    </font>
    <font>
      <sz val="11.5"/>
      <name val="Arial"/>
      <family val="2"/>
      <scheme val="minor"/>
    </font>
    <font>
      <sz val="16"/>
      <name val="Calibri"/>
      <family val="2"/>
    </font>
    <font>
      <sz val="16"/>
      <name val="Arial"/>
      <family val="2"/>
      <scheme val="minor"/>
    </font>
    <font>
      <b/>
      <sz val="11.5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</font>
    <font>
      <b/>
      <sz val="15"/>
      <name val="Kruti Dev 692"/>
    </font>
    <font>
      <b/>
      <sz val="13"/>
      <name val="Kruti Dev 692"/>
    </font>
    <font>
      <sz val="14"/>
      <name val="Times New Roman"/>
      <family val="1"/>
    </font>
    <font>
      <sz val="11"/>
      <name val="KrutiPad 692"/>
    </font>
    <font>
      <b/>
      <sz val="14"/>
      <name val="Kruti Dev 692"/>
      <scheme val="major"/>
    </font>
    <font>
      <sz val="20"/>
      <name val="Kruti Dev 692"/>
      <scheme val="major"/>
    </font>
    <font>
      <b/>
      <sz val="12"/>
      <name val="Kruti Dev 692"/>
    </font>
    <font>
      <b/>
      <sz val="14"/>
      <color rgb="FFFFFF00"/>
      <name val="Kruti Dev 692"/>
    </font>
    <font>
      <sz val="13"/>
      <color rgb="FFFFFF00"/>
      <name val="Kruti Dev 692"/>
    </font>
    <font>
      <sz val="16"/>
      <color rgb="FFFFFF00"/>
      <name val="Kruti Dev 692"/>
    </font>
    <font>
      <b/>
      <sz val="11"/>
      <color rgb="FFFFFF00"/>
      <name val="Arial"/>
      <family val="2"/>
    </font>
    <font>
      <b/>
      <sz val="11"/>
      <color rgb="FFFF0000"/>
      <name val="Arial"/>
      <family val="2"/>
    </font>
    <font>
      <b/>
      <sz val="12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</borders>
  <cellStyleXfs count="3">
    <xf numFmtId="0" fontId="0" fillId="0" borderId="0"/>
    <xf numFmtId="9" fontId="32" fillId="0" borderId="0" applyFont="0" applyFill="0" applyBorder="0" applyAlignment="0" applyProtection="0"/>
    <xf numFmtId="0" fontId="1" fillId="0" borderId="0"/>
  </cellStyleXfs>
  <cellXfs count="727">
    <xf numFmtId="0" fontId="0" fillId="0" borderId="0" xfId="0"/>
    <xf numFmtId="2" fontId="6" fillId="0" borderId="2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horizontal="right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right" vertical="center" wrapText="1"/>
    </xf>
    <xf numFmtId="2" fontId="5" fillId="0" borderId="7" xfId="0" applyNumberFormat="1" applyFont="1" applyFill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8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wrapText="1"/>
    </xf>
    <xf numFmtId="2" fontId="14" fillId="0" borderId="0" xfId="0" applyNumberFormat="1" applyFont="1" applyFill="1"/>
    <xf numFmtId="0" fontId="10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21" fillId="0" borderId="23" xfId="0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top"/>
    </xf>
    <xf numFmtId="2" fontId="31" fillId="0" borderId="0" xfId="0" applyNumberFormat="1" applyFont="1" applyFill="1"/>
    <xf numFmtId="2" fontId="28" fillId="0" borderId="0" xfId="0" applyNumberFormat="1" applyFont="1" applyFill="1"/>
    <xf numFmtId="0" fontId="28" fillId="0" borderId="0" xfId="0" applyFont="1" applyFill="1"/>
    <xf numFmtId="0" fontId="14" fillId="0" borderId="0" xfId="0" applyFont="1" applyFill="1" applyAlignment="1">
      <alignment vertical="center"/>
    </xf>
    <xf numFmtId="2" fontId="6" fillId="4" borderId="2" xfId="0" applyNumberFormat="1" applyFont="1" applyFill="1" applyBorder="1" applyAlignment="1">
      <alignment horizontal="right" vertical="center"/>
    </xf>
    <xf numFmtId="0" fontId="26" fillId="4" borderId="18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wrapText="1"/>
    </xf>
    <xf numFmtId="0" fontId="21" fillId="4" borderId="22" xfId="0" applyFont="1" applyFill="1" applyBorder="1" applyAlignment="1">
      <alignment wrapText="1"/>
    </xf>
    <xf numFmtId="0" fontId="15" fillId="4" borderId="1" xfId="0" applyFont="1" applyFill="1" applyBorder="1" applyAlignment="1">
      <alignment vertical="center" wrapText="1"/>
    </xf>
    <xf numFmtId="9" fontId="14" fillId="4" borderId="2" xfId="0" applyNumberFormat="1" applyFont="1" applyFill="1" applyBorder="1"/>
    <xf numFmtId="2" fontId="6" fillId="0" borderId="0" xfId="0" applyNumberFormat="1" applyFont="1" applyFill="1"/>
    <xf numFmtId="2" fontId="6" fillId="0" borderId="0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left" vertical="center" wrapText="1"/>
    </xf>
    <xf numFmtId="2" fontId="6" fillId="0" borderId="7" xfId="0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2" fontId="6" fillId="0" borderId="32" xfId="0" applyNumberFormat="1" applyFont="1" applyFill="1" applyBorder="1" applyAlignment="1">
      <alignment horizontal="right" vertical="center" wrapText="1"/>
    </xf>
    <xf numFmtId="2" fontId="6" fillId="0" borderId="33" xfId="0" applyNumberFormat="1" applyFont="1" applyFill="1" applyBorder="1" applyAlignment="1">
      <alignment horizontal="right" vertical="center" wrapText="1"/>
    </xf>
    <xf numFmtId="2" fontId="6" fillId="0" borderId="34" xfId="0" applyNumberFormat="1" applyFont="1" applyFill="1" applyBorder="1" applyAlignment="1">
      <alignment horizontal="right" vertical="center" wrapText="1"/>
    </xf>
    <xf numFmtId="2" fontId="33" fillId="0" borderId="8" xfId="0" applyNumberFormat="1" applyFont="1" applyFill="1" applyBorder="1" applyAlignment="1">
      <alignment horizontal="right" vertical="center" wrapText="1"/>
    </xf>
    <xf numFmtId="0" fontId="19" fillId="0" borderId="22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5" fillId="4" borderId="22" xfId="0" applyFont="1" applyFill="1" applyBorder="1" applyAlignment="1">
      <alignment vertical="center" wrapText="1"/>
    </xf>
    <xf numFmtId="2" fontId="6" fillId="4" borderId="5" xfId="0" applyNumberFormat="1" applyFont="1" applyFill="1" applyBorder="1" applyAlignment="1">
      <alignment horizontal="right" vertical="center"/>
    </xf>
    <xf numFmtId="9" fontId="6" fillId="4" borderId="5" xfId="1" applyFont="1" applyFill="1" applyBorder="1" applyAlignment="1">
      <alignment horizontal="right" vertical="center"/>
    </xf>
    <xf numFmtId="0" fontId="21" fillId="4" borderId="23" xfId="0" applyFont="1" applyFill="1" applyBorder="1" applyAlignment="1">
      <alignment horizontal="right" vertical="center" wrapText="1"/>
    </xf>
    <xf numFmtId="0" fontId="21" fillId="4" borderId="22" xfId="0" applyFont="1" applyFill="1" applyBorder="1" applyAlignment="1">
      <alignment horizontal="right" vertical="center" wrapText="1"/>
    </xf>
    <xf numFmtId="0" fontId="14" fillId="6" borderId="0" xfId="0" applyFont="1" applyFill="1"/>
    <xf numFmtId="9" fontId="6" fillId="6" borderId="2" xfId="0" applyNumberFormat="1" applyFont="1" applyFill="1" applyBorder="1" applyAlignment="1">
      <alignment horizontal="right" vertical="center" wrapText="1"/>
    </xf>
    <xf numFmtId="2" fontId="6" fillId="6" borderId="2" xfId="0" applyNumberFormat="1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vertical="top" wrapText="1"/>
    </xf>
    <xf numFmtId="0" fontId="18" fillId="4" borderId="22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/>
    </xf>
    <xf numFmtId="0" fontId="17" fillId="3" borderId="22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right" vertical="center" wrapText="1"/>
    </xf>
    <xf numFmtId="2" fontId="5" fillId="0" borderId="7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2" fontId="2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4" fillId="3" borderId="0" xfId="0" applyFont="1" applyFill="1"/>
    <xf numFmtId="2" fontId="6" fillId="3" borderId="22" xfId="0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26" fillId="4" borderId="5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 vertical="center"/>
    </xf>
    <xf numFmtId="2" fontId="12" fillId="0" borderId="23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2" fontId="12" fillId="0" borderId="10" xfId="0" applyNumberFormat="1" applyFont="1" applyFill="1" applyBorder="1" applyAlignment="1">
      <alignment vertical="top" wrapText="1"/>
    </xf>
    <xf numFmtId="0" fontId="12" fillId="0" borderId="55" xfId="0" applyFont="1" applyFill="1" applyBorder="1" applyAlignment="1">
      <alignment horizontal="left" vertical="center" wrapText="1"/>
    </xf>
    <xf numFmtId="2" fontId="6" fillId="0" borderId="31" xfId="0" applyNumberFormat="1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vertical="center"/>
    </xf>
    <xf numFmtId="0" fontId="12" fillId="0" borderId="57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2" fontId="8" fillId="0" borderId="7" xfId="2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 wrapText="1"/>
    </xf>
    <xf numFmtId="1" fontId="14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1" fontId="37" fillId="0" borderId="0" xfId="0" applyNumberFormat="1" applyFont="1" applyFill="1" applyAlignment="1">
      <alignment horizontal="center" vertical="center" wrapText="1"/>
    </xf>
    <xf numFmtId="2" fontId="37" fillId="0" borderId="0" xfId="2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8" fillId="4" borderId="22" xfId="0" applyFont="1" applyFill="1" applyBorder="1" applyAlignment="1">
      <alignment horizontal="left" vertical="top" wrapText="1"/>
    </xf>
    <xf numFmtId="0" fontId="18" fillId="4" borderId="25" xfId="0" applyFont="1" applyFill="1" applyBorder="1" applyAlignment="1">
      <alignment horizontal="left" vertical="top" wrapText="1"/>
    </xf>
    <xf numFmtId="0" fontId="18" fillId="4" borderId="22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left" vertical="top" wrapText="1"/>
    </xf>
    <xf numFmtId="0" fontId="17" fillId="3" borderId="23" xfId="0" applyFont="1" applyFill="1" applyBorder="1" applyAlignment="1">
      <alignment vertical="center"/>
    </xf>
    <xf numFmtId="0" fontId="17" fillId="3" borderId="23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17" fillId="3" borderId="22" xfId="0" applyFont="1" applyFill="1" applyBorder="1" applyAlignment="1">
      <alignment vertical="center" wrapText="1"/>
    </xf>
    <xf numFmtId="0" fontId="17" fillId="3" borderId="28" xfId="0" applyFont="1" applyFill="1" applyBorder="1" applyAlignment="1">
      <alignment vertical="center"/>
    </xf>
    <xf numFmtId="0" fontId="17" fillId="3" borderId="29" xfId="0" applyFont="1" applyFill="1" applyBorder="1" applyAlignment="1">
      <alignment vertical="center"/>
    </xf>
    <xf numFmtId="0" fontId="17" fillId="3" borderId="58" xfId="0" applyFont="1" applyFill="1" applyBorder="1" applyAlignment="1">
      <alignment vertical="center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1" fillId="0" borderId="81" xfId="0" applyFont="1" applyFill="1" applyBorder="1" applyAlignment="1">
      <alignment horizontal="center" vertical="center" wrapText="1"/>
    </xf>
    <xf numFmtId="0" fontId="42" fillId="0" borderId="81" xfId="0" applyFont="1" applyFill="1" applyBorder="1" applyAlignment="1">
      <alignment horizontal="center" vertical="center" wrapText="1"/>
    </xf>
    <xf numFmtId="0" fontId="43" fillId="0" borderId="81" xfId="0" applyFont="1" applyFill="1" applyBorder="1" applyAlignment="1">
      <alignment horizontal="left" vertical="center" wrapText="1"/>
    </xf>
    <xf numFmtId="2" fontId="44" fillId="0" borderId="81" xfId="0" applyNumberFormat="1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left" vertical="center" wrapText="1"/>
    </xf>
    <xf numFmtId="2" fontId="45" fillId="0" borderId="8" xfId="0" applyNumberFormat="1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8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2" borderId="0" xfId="0" applyFont="1" applyFill="1" applyAlignment="1">
      <alignment vertical="center"/>
    </xf>
    <xf numFmtId="2" fontId="25" fillId="0" borderId="0" xfId="0" applyNumberFormat="1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2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46" fillId="5" borderId="23" xfId="0" applyFont="1" applyFill="1" applyBorder="1" applyAlignment="1">
      <alignment vertical="center"/>
    </xf>
    <xf numFmtId="0" fontId="46" fillId="5" borderId="1" xfId="0" applyFont="1" applyFill="1" applyBorder="1" applyAlignment="1">
      <alignment vertical="center"/>
    </xf>
    <xf numFmtId="0" fontId="46" fillId="5" borderId="22" xfId="0" applyFont="1" applyFill="1" applyBorder="1" applyAlignment="1">
      <alignment vertical="center"/>
    </xf>
    <xf numFmtId="0" fontId="46" fillId="5" borderId="2" xfId="0" applyFont="1" applyFill="1" applyBorder="1" applyAlignment="1">
      <alignment vertical="center"/>
    </xf>
    <xf numFmtId="0" fontId="46" fillId="5" borderId="75" xfId="0" applyFont="1" applyFill="1" applyBorder="1" applyAlignment="1">
      <alignment vertical="center"/>
    </xf>
    <xf numFmtId="0" fontId="46" fillId="4" borderId="23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2" fontId="46" fillId="0" borderId="1" xfId="0" applyNumberFormat="1" applyFont="1" applyFill="1" applyBorder="1" applyAlignment="1">
      <alignment horizontal="right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vertical="center" wrapText="1"/>
    </xf>
    <xf numFmtId="2" fontId="46" fillId="0" borderId="23" xfId="0" applyNumberFormat="1" applyFont="1" applyFill="1" applyBorder="1" applyAlignment="1">
      <alignment horizontal="right" vertical="center" wrapText="1"/>
    </xf>
    <xf numFmtId="2" fontId="46" fillId="2" borderId="68" xfId="0" applyNumberFormat="1" applyFont="1" applyFill="1" applyBorder="1" applyAlignment="1">
      <alignment horizontal="right" vertical="center" wrapText="1"/>
    </xf>
    <xf numFmtId="0" fontId="25" fillId="0" borderId="75" xfId="0" applyFont="1" applyFill="1" applyBorder="1" applyAlignment="1">
      <alignment vertical="center"/>
    </xf>
    <xf numFmtId="49" fontId="46" fillId="2" borderId="37" xfId="0" applyNumberFormat="1" applyFont="1" applyFill="1" applyBorder="1" applyAlignment="1">
      <alignment horizontal="left" vertical="center" wrapText="1"/>
    </xf>
    <xf numFmtId="0" fontId="46" fillId="2" borderId="38" xfId="0" applyNumberFormat="1" applyFont="1" applyFill="1" applyBorder="1" applyAlignment="1">
      <alignment horizontal="left" vertical="center" wrapText="1"/>
    </xf>
    <xf numFmtId="0" fontId="46" fillId="2" borderId="39" xfId="0" applyNumberFormat="1" applyFont="1" applyFill="1" applyBorder="1" applyAlignment="1">
      <alignment horizontal="left" vertical="center" wrapText="1"/>
    </xf>
    <xf numFmtId="2" fontId="25" fillId="0" borderId="18" xfId="0" applyNumberFormat="1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2" fontId="25" fillId="0" borderId="18" xfId="0" applyNumberFormat="1" applyFont="1" applyFill="1" applyBorder="1" applyAlignment="1">
      <alignment horizontal="right" vertical="center" wrapText="1"/>
    </xf>
    <xf numFmtId="2" fontId="25" fillId="0" borderId="7" xfId="0" applyNumberFormat="1" applyFont="1" applyFill="1" applyBorder="1" applyAlignment="1">
      <alignment horizontal="right" vertical="center" wrapText="1"/>
    </xf>
    <xf numFmtId="2" fontId="25" fillId="0" borderId="12" xfId="0" applyNumberFormat="1" applyFont="1" applyFill="1" applyBorder="1" applyAlignment="1">
      <alignment horizontal="right" vertical="center" wrapText="1"/>
    </xf>
    <xf numFmtId="2" fontId="25" fillId="2" borderId="7" xfId="0" applyNumberFormat="1" applyFont="1" applyFill="1" applyBorder="1" applyAlignment="1">
      <alignment horizontal="right" vertical="center" wrapText="1"/>
    </xf>
    <xf numFmtId="0" fontId="25" fillId="0" borderId="7" xfId="0" applyFont="1" applyFill="1" applyBorder="1" applyAlignment="1">
      <alignment vertical="center" wrapText="1"/>
    </xf>
    <xf numFmtId="49" fontId="46" fillId="2" borderId="40" xfId="0" applyNumberFormat="1" applyFont="1" applyFill="1" applyBorder="1" applyAlignment="1">
      <alignment horizontal="left" vertical="center" wrapText="1"/>
    </xf>
    <xf numFmtId="0" fontId="46" fillId="2" borderId="41" xfId="0" applyNumberFormat="1" applyFont="1" applyFill="1" applyBorder="1" applyAlignment="1">
      <alignment horizontal="left" vertical="center" wrapText="1"/>
    </xf>
    <xf numFmtId="0" fontId="46" fillId="2" borderId="42" xfId="0" applyNumberFormat="1" applyFont="1" applyFill="1" applyBorder="1" applyAlignment="1">
      <alignment horizontal="left" vertical="center" wrapText="1"/>
    </xf>
    <xf numFmtId="2" fontId="25" fillId="0" borderId="7" xfId="0" applyNumberFormat="1" applyFont="1" applyFill="1" applyBorder="1" applyAlignment="1">
      <alignment vertical="center" wrapText="1"/>
    </xf>
    <xf numFmtId="0" fontId="46" fillId="0" borderId="7" xfId="0" applyFont="1" applyFill="1" applyBorder="1" applyAlignment="1">
      <alignment horizontal="left" vertical="center" wrapText="1"/>
    </xf>
    <xf numFmtId="2" fontId="25" fillId="0" borderId="7" xfId="0" applyNumberFormat="1" applyFont="1" applyFill="1" applyBorder="1" applyAlignment="1">
      <alignment horizontal="right" vertical="center"/>
    </xf>
    <xf numFmtId="0" fontId="25" fillId="0" borderId="7" xfId="0" applyFont="1" applyFill="1" applyBorder="1" applyAlignment="1">
      <alignment vertical="center"/>
    </xf>
    <xf numFmtId="0" fontId="46" fillId="0" borderId="7" xfId="0" applyFont="1" applyFill="1" applyBorder="1" applyAlignment="1">
      <alignment vertical="center" wrapText="1"/>
    </xf>
    <xf numFmtId="49" fontId="46" fillId="2" borderId="43" xfId="0" applyNumberFormat="1" applyFont="1" applyFill="1" applyBorder="1" applyAlignment="1">
      <alignment horizontal="left" vertical="center" wrapText="1"/>
    </xf>
    <xf numFmtId="0" fontId="46" fillId="2" borderId="45" xfId="0" applyNumberFormat="1" applyFont="1" applyFill="1" applyBorder="1" applyAlignment="1">
      <alignment horizontal="left" vertical="center" wrapText="1"/>
    </xf>
    <xf numFmtId="2" fontId="25" fillId="0" borderId="3" xfId="0" applyNumberFormat="1" applyFont="1" applyFill="1" applyBorder="1" applyAlignment="1">
      <alignment vertical="center" wrapText="1"/>
    </xf>
    <xf numFmtId="0" fontId="46" fillId="0" borderId="8" xfId="0" applyFont="1" applyFill="1" applyBorder="1" applyAlignment="1">
      <alignment vertical="center" wrapText="1"/>
    </xf>
    <xf numFmtId="2" fontId="25" fillId="0" borderId="8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vertical="center" wrapText="1"/>
    </xf>
    <xf numFmtId="2" fontId="46" fillId="2" borderId="56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2" fontId="25" fillId="0" borderId="8" xfId="0" applyNumberFormat="1" applyFont="1" applyFill="1" applyBorder="1" applyAlignment="1">
      <alignment vertical="center" wrapText="1"/>
    </xf>
    <xf numFmtId="0" fontId="46" fillId="0" borderId="2" xfId="0" applyFont="1" applyFill="1" applyBorder="1" applyAlignment="1">
      <alignment horizontal="left" vertical="center" wrapText="1"/>
    </xf>
    <xf numFmtId="2" fontId="46" fillId="0" borderId="2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 wrapText="1"/>
    </xf>
    <xf numFmtId="2" fontId="46" fillId="2" borderId="2" xfId="0" applyNumberFormat="1" applyFont="1" applyFill="1" applyBorder="1" applyAlignment="1">
      <alignment horizontal="right" vertical="center" wrapText="1"/>
    </xf>
    <xf numFmtId="2" fontId="46" fillId="0" borderId="22" xfId="0" applyNumberFormat="1" applyFont="1" applyFill="1" applyBorder="1" applyAlignment="1">
      <alignment horizontal="right" vertical="center" wrapText="1"/>
    </xf>
    <xf numFmtId="0" fontId="46" fillId="0" borderId="22" xfId="0" applyFont="1" applyFill="1" applyBorder="1" applyAlignment="1">
      <alignment horizontal="left" vertical="center" wrapText="1"/>
    </xf>
    <xf numFmtId="2" fontId="25" fillId="0" borderId="59" xfId="0" applyNumberFormat="1" applyFont="1" applyFill="1" applyBorder="1" applyAlignment="1">
      <alignment horizontal="right" vertical="center" wrapText="1"/>
    </xf>
    <xf numFmtId="2" fontId="25" fillId="0" borderId="0" xfId="0" applyNumberFormat="1" applyFont="1" applyFill="1" applyBorder="1" applyAlignment="1">
      <alignment horizontal="right" vertical="center" wrapText="1"/>
    </xf>
    <xf numFmtId="2" fontId="25" fillId="2" borderId="66" xfId="0" applyNumberFormat="1" applyFont="1" applyFill="1" applyBorder="1" applyAlignment="1">
      <alignment horizontal="right" vertical="center" wrapText="1"/>
    </xf>
    <xf numFmtId="0" fontId="25" fillId="0" borderId="78" xfId="0" applyFont="1" applyFill="1" applyBorder="1" applyAlignment="1">
      <alignment vertical="center"/>
    </xf>
    <xf numFmtId="49" fontId="46" fillId="2" borderId="54" xfId="0" applyNumberFormat="1" applyFont="1" applyFill="1" applyBorder="1" applyAlignment="1">
      <alignment horizontal="left" vertical="center" wrapText="1"/>
    </xf>
    <xf numFmtId="0" fontId="46" fillId="2" borderId="62" xfId="0" applyNumberFormat="1" applyFont="1" applyFill="1" applyBorder="1" applyAlignment="1">
      <alignment horizontal="left" vertical="center" wrapText="1"/>
    </xf>
    <xf numFmtId="0" fontId="46" fillId="2" borderId="63" xfId="0" applyNumberFormat="1" applyFont="1" applyFill="1" applyBorder="1" applyAlignment="1">
      <alignment horizontal="left" vertical="center" wrapText="1"/>
    </xf>
    <xf numFmtId="0" fontId="46" fillId="0" borderId="3" xfId="0" applyFont="1" applyFill="1" applyBorder="1" applyAlignment="1">
      <alignment horizontal="left" vertical="center" wrapText="1"/>
    </xf>
    <xf numFmtId="2" fontId="25" fillId="0" borderId="3" xfId="0" applyNumberFormat="1" applyFont="1" applyFill="1" applyBorder="1" applyAlignment="1">
      <alignment horizontal="right" vertical="center" wrapText="1"/>
    </xf>
    <xf numFmtId="2" fontId="25" fillId="0" borderId="21" xfId="0" applyNumberFormat="1" applyFont="1" applyFill="1" applyBorder="1" applyAlignment="1">
      <alignment horizontal="right" vertical="center" wrapText="1"/>
    </xf>
    <xf numFmtId="2" fontId="25" fillId="2" borderId="70" xfId="0" applyNumberFormat="1" applyFont="1" applyFill="1" applyBorder="1" applyAlignment="1">
      <alignment horizontal="right" vertical="center" wrapText="1"/>
    </xf>
    <xf numFmtId="49" fontId="46" fillId="2" borderId="49" xfId="0" applyNumberFormat="1" applyFont="1" applyFill="1" applyBorder="1" applyAlignment="1">
      <alignment horizontal="left" vertical="center" wrapText="1"/>
    </xf>
    <xf numFmtId="0" fontId="46" fillId="2" borderId="50" xfId="0" applyNumberFormat="1" applyFont="1" applyFill="1" applyBorder="1" applyAlignment="1">
      <alignment horizontal="left" vertical="center" wrapText="1"/>
    </xf>
    <xf numFmtId="0" fontId="46" fillId="2" borderId="51" xfId="0" applyNumberFormat="1" applyFont="1" applyFill="1" applyBorder="1" applyAlignment="1">
      <alignment horizontal="left" vertical="center" wrapText="1"/>
    </xf>
    <xf numFmtId="2" fontId="25" fillId="0" borderId="26" xfId="0" applyNumberFormat="1" applyFont="1" applyFill="1" applyBorder="1" applyAlignment="1">
      <alignment vertical="center" wrapText="1"/>
    </xf>
    <xf numFmtId="0" fontId="46" fillId="0" borderId="6" xfId="0" applyFont="1" applyFill="1" applyBorder="1" applyAlignment="1">
      <alignment horizontal="left" vertical="center" wrapText="1"/>
    </xf>
    <xf numFmtId="2" fontId="25" fillId="0" borderId="6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Fill="1" applyBorder="1" applyAlignment="1">
      <alignment horizontal="right" vertical="center" wrapText="1"/>
    </xf>
    <xf numFmtId="2" fontId="25" fillId="2" borderId="69" xfId="0" applyNumberFormat="1" applyFont="1" applyFill="1" applyBorder="1" applyAlignment="1">
      <alignment horizontal="right" vertical="center" wrapText="1"/>
    </xf>
    <xf numFmtId="0" fontId="25" fillId="0" borderId="77" xfId="0" applyFont="1" applyFill="1" applyBorder="1" applyAlignment="1">
      <alignment vertical="center"/>
    </xf>
    <xf numFmtId="49" fontId="46" fillId="2" borderId="46" xfId="0" applyNumberFormat="1" applyFont="1" applyFill="1" applyBorder="1" applyAlignment="1">
      <alignment horizontal="left" vertical="center" wrapText="1"/>
    </xf>
    <xf numFmtId="0" fontId="46" fillId="2" borderId="47" xfId="0" applyNumberFormat="1" applyFont="1" applyFill="1" applyBorder="1" applyAlignment="1">
      <alignment horizontal="left" vertical="center" wrapText="1"/>
    </xf>
    <xf numFmtId="0" fontId="46" fillId="2" borderId="48" xfId="0" applyNumberFormat="1" applyFont="1" applyFill="1" applyBorder="1" applyAlignment="1">
      <alignment horizontal="left" vertical="center" wrapText="1"/>
    </xf>
    <xf numFmtId="2" fontId="25" fillId="0" borderId="2" xfId="0" applyNumberFormat="1" applyFont="1" applyFill="1" applyBorder="1" applyAlignment="1">
      <alignment vertical="center" wrapText="1"/>
    </xf>
    <xf numFmtId="0" fontId="46" fillId="0" borderId="2" xfId="0" applyFont="1" applyFill="1" applyBorder="1" applyAlignment="1">
      <alignment vertical="center" wrapText="1"/>
    </xf>
    <xf numFmtId="2" fontId="25" fillId="0" borderId="2" xfId="0" applyNumberFormat="1" applyFont="1" applyFill="1" applyBorder="1" applyAlignment="1">
      <alignment horizontal="righ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2" borderId="52" xfId="0" applyNumberFormat="1" applyFont="1" applyFill="1" applyBorder="1" applyAlignment="1">
      <alignment horizontal="left" vertical="center" wrapText="1"/>
    </xf>
    <xf numFmtId="0" fontId="46" fillId="2" borderId="53" xfId="0" applyNumberFormat="1" applyFont="1" applyFill="1" applyBorder="1" applyAlignment="1">
      <alignment horizontal="left" vertical="center" wrapText="1"/>
    </xf>
    <xf numFmtId="0" fontId="46" fillId="0" borderId="6" xfId="0" applyFont="1" applyFill="1" applyBorder="1" applyAlignment="1">
      <alignment vertical="center" wrapText="1"/>
    </xf>
    <xf numFmtId="0" fontId="25" fillId="0" borderId="76" xfId="0" applyFont="1" applyFill="1" applyBorder="1" applyAlignment="1">
      <alignment vertical="center"/>
    </xf>
    <xf numFmtId="0" fontId="46" fillId="0" borderId="3" xfId="0" applyFont="1" applyFill="1" applyBorder="1" applyAlignment="1">
      <alignment vertical="center" wrapText="1"/>
    </xf>
    <xf numFmtId="2" fontId="25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2" fontId="47" fillId="0" borderId="7" xfId="0" applyNumberFormat="1" applyFont="1" applyFill="1" applyBorder="1" applyAlignment="1">
      <alignment horizontal="right" vertical="center" wrapText="1"/>
    </xf>
    <xf numFmtId="2" fontId="46" fillId="4" borderId="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Border="1" applyAlignment="1">
      <alignment vertical="center" wrapText="1"/>
    </xf>
    <xf numFmtId="0" fontId="46" fillId="0" borderId="35" xfId="0" applyFont="1" applyBorder="1" applyAlignment="1">
      <alignment vertical="center"/>
    </xf>
    <xf numFmtId="0" fontId="25" fillId="0" borderId="23" xfId="0" applyFont="1" applyFill="1" applyBorder="1" applyAlignment="1">
      <alignment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46" fillId="0" borderId="0" xfId="0" applyFont="1" applyFill="1" applyBorder="1"/>
    <xf numFmtId="0" fontId="25" fillId="0" borderId="0" xfId="0" applyFont="1" applyFill="1" applyAlignment="1">
      <alignment vertical="top"/>
    </xf>
    <xf numFmtId="0" fontId="25" fillId="0" borderId="0" xfId="0" applyFont="1" applyFill="1"/>
    <xf numFmtId="2" fontId="25" fillId="0" borderId="0" xfId="0" applyNumberFormat="1" applyFont="1" applyFill="1"/>
    <xf numFmtId="0" fontId="25" fillId="0" borderId="22" xfId="0" applyNumberFormat="1" applyFont="1" applyFill="1" applyBorder="1" applyAlignment="1">
      <alignment horizontal="center" wrapText="1"/>
    </xf>
    <xf numFmtId="0" fontId="46" fillId="3" borderId="23" xfId="0" applyFont="1" applyFill="1" applyBorder="1" applyAlignment="1">
      <alignment vertical="center"/>
    </xf>
    <xf numFmtId="0" fontId="46" fillId="3" borderId="1" xfId="0" applyFont="1" applyFill="1" applyBorder="1" applyAlignment="1">
      <alignment vertical="center"/>
    </xf>
    <xf numFmtId="0" fontId="46" fillId="3" borderId="22" xfId="0" applyFont="1" applyFill="1" applyBorder="1" applyAlignment="1">
      <alignment vertical="center"/>
    </xf>
    <xf numFmtId="0" fontId="46" fillId="4" borderId="23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25" fillId="0" borderId="0" xfId="0" applyFont="1"/>
    <xf numFmtId="49" fontId="46" fillId="0" borderId="60" xfId="0" applyNumberFormat="1" applyFont="1" applyFill="1" applyBorder="1" applyAlignment="1">
      <alignment horizontal="left" vertical="center" wrapText="1"/>
    </xf>
    <xf numFmtId="0" fontId="46" fillId="2" borderId="61" xfId="0" applyNumberFormat="1" applyFont="1" applyFill="1" applyBorder="1" applyAlignment="1">
      <alignment horizontal="left" vertical="center" wrapText="1"/>
    </xf>
    <xf numFmtId="2" fontId="25" fillId="0" borderId="4" xfId="0" applyNumberFormat="1" applyFont="1" applyFill="1" applyBorder="1" applyAlignment="1">
      <alignment vertical="top" wrapText="1"/>
    </xf>
    <xf numFmtId="2" fontId="25" fillId="0" borderId="4" xfId="0" applyNumberFormat="1" applyFont="1" applyFill="1" applyBorder="1" applyAlignment="1">
      <alignment horizontal="right" vertical="center" wrapText="1"/>
    </xf>
    <xf numFmtId="0" fontId="25" fillId="0" borderId="4" xfId="0" applyFont="1" applyFill="1" applyBorder="1"/>
    <xf numFmtId="49" fontId="46" fillId="0" borderId="43" xfId="0" applyNumberFormat="1" applyFont="1" applyFill="1" applyBorder="1" applyAlignment="1">
      <alignment horizontal="left" vertical="center" wrapText="1"/>
    </xf>
    <xf numFmtId="2" fontId="25" fillId="0" borderId="29" xfId="0" applyNumberFormat="1" applyFont="1" applyFill="1" applyBorder="1" applyAlignment="1">
      <alignment vertical="top" wrapText="1"/>
    </xf>
    <xf numFmtId="0" fontId="25" fillId="0" borderId="8" xfId="0" applyFont="1" applyFill="1" applyBorder="1"/>
    <xf numFmtId="0" fontId="46" fillId="2" borderId="1" xfId="0" applyNumberFormat="1" applyFont="1" applyFill="1" applyBorder="1" applyAlignment="1">
      <alignment horizontal="left" vertical="center" wrapText="1"/>
    </xf>
    <xf numFmtId="0" fontId="46" fillId="2" borderId="22" xfId="0" applyNumberFormat="1" applyFont="1" applyFill="1" applyBorder="1" applyAlignment="1">
      <alignment horizontal="left" vertical="center" wrapText="1"/>
    </xf>
    <xf numFmtId="0" fontId="25" fillId="4" borderId="18" xfId="0" applyFont="1" applyFill="1" applyBorder="1" applyAlignment="1">
      <alignment horizontal="right" vertical="center" wrapText="1"/>
    </xf>
    <xf numFmtId="0" fontId="46" fillId="4" borderId="20" xfId="0" applyFont="1" applyFill="1" applyBorder="1" applyAlignment="1">
      <alignment horizontal="center" vertical="center"/>
    </xf>
    <xf numFmtId="0" fontId="46" fillId="4" borderId="19" xfId="0" applyFont="1" applyFill="1" applyBorder="1" applyAlignment="1">
      <alignment horizontal="center" vertical="center"/>
    </xf>
    <xf numFmtId="2" fontId="46" fillId="4" borderId="20" xfId="0" applyNumberFormat="1" applyFont="1" applyFill="1" applyBorder="1" applyAlignment="1">
      <alignment vertical="top" wrapText="1"/>
    </xf>
    <xf numFmtId="0" fontId="25" fillId="4" borderId="18" xfId="0" applyFont="1" applyFill="1" applyBorder="1" applyAlignment="1">
      <alignment horizontal="right" vertical="center"/>
    </xf>
    <xf numFmtId="2" fontId="46" fillId="4" borderId="18" xfId="0" applyNumberFormat="1" applyFont="1" applyFill="1" applyBorder="1" applyAlignment="1">
      <alignment horizontal="right" vertical="center"/>
    </xf>
    <xf numFmtId="0" fontId="46" fillId="4" borderId="18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right" vertical="center" wrapText="1"/>
    </xf>
    <xf numFmtId="0" fontId="46" fillId="0" borderId="24" xfId="0" applyFont="1" applyFill="1" applyBorder="1" applyAlignment="1">
      <alignment horizontal="right" vertical="center"/>
    </xf>
    <xf numFmtId="2" fontId="25" fillId="0" borderId="24" xfId="0" applyNumberFormat="1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center"/>
    </xf>
    <xf numFmtId="2" fontId="46" fillId="0" borderId="2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wrapText="1"/>
    </xf>
    <xf numFmtId="0" fontId="46" fillId="0" borderId="35" xfId="0" applyFont="1" applyFill="1" applyBorder="1"/>
    <xf numFmtId="0" fontId="46" fillId="0" borderId="26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49" fillId="0" borderId="0" xfId="0" applyFont="1"/>
    <xf numFmtId="0" fontId="25" fillId="0" borderId="0" xfId="0" applyFont="1" applyFill="1" applyAlignment="1">
      <alignment horizontal="right" vertical="center"/>
    </xf>
    <xf numFmtId="0" fontId="25" fillId="0" borderId="5" xfId="0" applyFont="1" applyFill="1" applyBorder="1" applyAlignment="1">
      <alignment horizontal="center" wrapText="1"/>
    </xf>
    <xf numFmtId="0" fontId="46" fillId="3" borderId="23" xfId="0" applyFont="1" applyFill="1" applyBorder="1" applyAlignment="1"/>
    <xf numFmtId="0" fontId="46" fillId="3" borderId="1" xfId="0" applyFont="1" applyFill="1" applyBorder="1" applyAlignment="1"/>
    <xf numFmtId="0" fontId="46" fillId="3" borderId="22" xfId="0" applyFont="1" applyFill="1" applyBorder="1" applyAlignment="1"/>
    <xf numFmtId="0" fontId="25" fillId="0" borderId="2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wrapText="1"/>
    </xf>
    <xf numFmtId="0" fontId="46" fillId="0" borderId="14" xfId="0" applyFont="1" applyFill="1" applyBorder="1"/>
    <xf numFmtId="0" fontId="46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/>
    </xf>
    <xf numFmtId="2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/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center"/>
    </xf>
    <xf numFmtId="2" fontId="25" fillId="0" borderId="0" xfId="0" applyNumberFormat="1" applyFont="1" applyFill="1" applyBorder="1"/>
    <xf numFmtId="0" fontId="25" fillId="4" borderId="23" xfId="0" applyFont="1" applyFill="1" applyBorder="1" applyAlignment="1">
      <alignment vertical="top" wrapText="1"/>
    </xf>
    <xf numFmtId="0" fontId="25" fillId="7" borderId="23" xfId="0" applyFont="1" applyFill="1" applyBorder="1" applyAlignment="1">
      <alignment vertical="top" wrapText="1"/>
    </xf>
    <xf numFmtId="0" fontId="25" fillId="7" borderId="1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/>
    <xf numFmtId="2" fontId="25" fillId="7" borderId="23" xfId="0" applyNumberFormat="1" applyFont="1" applyFill="1" applyBorder="1" applyAlignment="1">
      <alignment vertical="top" wrapText="1"/>
    </xf>
    <xf numFmtId="0" fontId="25" fillId="7" borderId="2" xfId="0" applyFont="1" applyFill="1" applyBorder="1" applyAlignment="1">
      <alignment horizontal="right" vertical="center"/>
    </xf>
    <xf numFmtId="2" fontId="46" fillId="7" borderId="2" xfId="0" applyNumberFormat="1" applyFont="1" applyFill="1" applyBorder="1" applyAlignment="1">
      <alignment horizontal="right" vertical="center"/>
    </xf>
    <xf numFmtId="0" fontId="46" fillId="7" borderId="2" xfId="0" applyFont="1" applyFill="1" applyBorder="1" applyAlignment="1">
      <alignment horizontal="right" vertical="center"/>
    </xf>
    <xf numFmtId="0" fontId="25" fillId="7" borderId="1" xfId="0" applyFont="1" applyFill="1" applyBorder="1" applyAlignment="1">
      <alignment horizontal="center" vertical="center" wrapText="1"/>
    </xf>
    <xf numFmtId="0" fontId="25" fillId="7" borderId="23" xfId="0" applyFont="1" applyFill="1" applyBorder="1" applyAlignment="1">
      <alignment vertical="center" wrapText="1"/>
    </xf>
    <xf numFmtId="0" fontId="25" fillId="7" borderId="1" xfId="0" applyFont="1" applyFill="1" applyBorder="1" applyAlignment="1">
      <alignment vertical="center" wrapText="1"/>
    </xf>
    <xf numFmtId="0" fontId="25" fillId="7" borderId="23" xfId="0" applyFont="1" applyFill="1" applyBorder="1" applyAlignment="1">
      <alignment wrapText="1"/>
    </xf>
    <xf numFmtId="0" fontId="25" fillId="7" borderId="1" xfId="0" applyFont="1" applyFill="1" applyBorder="1" applyAlignment="1">
      <alignment wrapText="1"/>
    </xf>
    <xf numFmtId="0" fontId="46" fillId="7" borderId="23" xfId="0" applyFont="1" applyFill="1" applyBorder="1" applyAlignment="1">
      <alignment vertical="center" wrapText="1"/>
    </xf>
    <xf numFmtId="0" fontId="25" fillId="7" borderId="2" xfId="0" applyFont="1" applyFill="1" applyBorder="1" applyAlignment="1">
      <alignment vertical="center"/>
    </xf>
    <xf numFmtId="0" fontId="46" fillId="7" borderId="2" xfId="0" applyFont="1" applyFill="1" applyBorder="1"/>
    <xf numFmtId="0" fontId="46" fillId="0" borderId="0" xfId="0" applyFont="1" applyFill="1" applyAlignment="1">
      <alignment vertical="center"/>
    </xf>
    <xf numFmtId="0" fontId="25" fillId="8" borderId="0" xfId="0" applyFont="1" applyFill="1" applyAlignment="1">
      <alignment horizontal="center" vertical="center"/>
    </xf>
    <xf numFmtId="0" fontId="25" fillId="8" borderId="5" xfId="0" applyFont="1" applyFill="1" applyBorder="1" applyAlignment="1">
      <alignment horizontal="left" vertical="center" wrapText="1"/>
    </xf>
    <xf numFmtId="2" fontId="46" fillId="8" borderId="13" xfId="0" applyNumberFormat="1" applyFont="1" applyFill="1" applyBorder="1" applyAlignment="1">
      <alignment vertical="center" wrapText="1"/>
    </xf>
    <xf numFmtId="2" fontId="46" fillId="8" borderId="0" xfId="0" applyNumberFormat="1" applyFont="1" applyFill="1" applyBorder="1" applyAlignment="1">
      <alignment vertical="center" wrapText="1"/>
    </xf>
    <xf numFmtId="2" fontId="46" fillId="8" borderId="5" xfId="0" applyNumberFormat="1" applyFont="1" applyFill="1" applyBorder="1" applyAlignment="1">
      <alignment vertical="center" wrapText="1"/>
    </xf>
    <xf numFmtId="0" fontId="46" fillId="8" borderId="5" xfId="0" applyFont="1" applyFill="1" applyBorder="1" applyAlignment="1">
      <alignment horizontal="left" vertical="center" wrapText="1"/>
    </xf>
    <xf numFmtId="2" fontId="46" fillId="8" borderId="5" xfId="0" applyNumberFormat="1" applyFont="1" applyFill="1" applyBorder="1" applyAlignment="1">
      <alignment horizontal="right" vertical="center" wrapText="1"/>
    </xf>
    <xf numFmtId="2" fontId="46" fillId="8" borderId="13" xfId="0" applyNumberFormat="1" applyFont="1" applyFill="1" applyBorder="1" applyAlignment="1">
      <alignment horizontal="right" vertical="center" wrapText="1"/>
    </xf>
    <xf numFmtId="2" fontId="46" fillId="8" borderId="56" xfId="0" applyNumberFormat="1" applyFont="1" applyFill="1" applyBorder="1" applyAlignment="1">
      <alignment horizontal="right" vertical="center" wrapText="1"/>
    </xf>
    <xf numFmtId="0" fontId="25" fillId="8" borderId="2" xfId="0" applyFont="1" applyFill="1" applyBorder="1" applyAlignment="1">
      <alignment vertical="center"/>
    </xf>
    <xf numFmtId="0" fontId="25" fillId="8" borderId="0" xfId="0" applyFont="1" applyFill="1" applyAlignment="1">
      <alignment vertical="center"/>
    </xf>
    <xf numFmtId="0" fontId="25" fillId="8" borderId="23" xfId="0" applyFont="1" applyFill="1" applyBorder="1" applyAlignment="1">
      <alignment vertical="center" wrapText="1"/>
    </xf>
    <xf numFmtId="2" fontId="46" fillId="8" borderId="1" xfId="0" applyNumberFormat="1" applyFont="1" applyFill="1" applyBorder="1" applyAlignment="1">
      <alignment vertical="center" wrapText="1"/>
    </xf>
    <xf numFmtId="2" fontId="46" fillId="8" borderId="1" xfId="0" applyNumberFormat="1" applyFont="1" applyFill="1" applyBorder="1" applyAlignment="1">
      <alignment horizontal="center" vertical="center" wrapText="1"/>
    </xf>
    <xf numFmtId="0" fontId="46" fillId="8" borderId="22" xfId="0" applyFont="1" applyFill="1" applyBorder="1" applyAlignment="1">
      <alignment vertical="center" wrapText="1"/>
    </xf>
    <xf numFmtId="2" fontId="25" fillId="8" borderId="23" xfId="0" applyNumberFormat="1" applyFont="1" applyFill="1" applyBorder="1" applyAlignment="1">
      <alignment horizontal="right" vertical="center" wrapText="1"/>
    </xf>
    <xf numFmtId="2" fontId="25" fillId="8" borderId="1" xfId="0" applyNumberFormat="1" applyFont="1" applyFill="1" applyBorder="1" applyAlignment="1">
      <alignment horizontal="right" vertical="center" wrapText="1"/>
    </xf>
    <xf numFmtId="2" fontId="25" fillId="8" borderId="68" xfId="0" applyNumberFormat="1" applyFont="1" applyFill="1" applyBorder="1" applyAlignment="1">
      <alignment horizontal="right" vertical="center" wrapText="1"/>
    </xf>
    <xf numFmtId="0" fontId="25" fillId="8" borderId="1" xfId="0" applyFont="1" applyFill="1" applyBorder="1" applyAlignment="1">
      <alignment vertical="center"/>
    </xf>
    <xf numFmtId="0" fontId="25" fillId="8" borderId="7" xfId="0" applyFont="1" applyFill="1" applyBorder="1" applyAlignment="1">
      <alignment horizontal="left" vertical="center" wrapText="1"/>
    </xf>
    <xf numFmtId="49" fontId="46" fillId="8" borderId="37" xfId="0" applyNumberFormat="1" applyFont="1" applyFill="1" applyBorder="1" applyAlignment="1">
      <alignment horizontal="left" vertical="center" wrapText="1"/>
    </xf>
    <xf numFmtId="0" fontId="46" fillId="8" borderId="38" xfId="0" applyNumberFormat="1" applyFont="1" applyFill="1" applyBorder="1" applyAlignment="1">
      <alignment horizontal="left" vertical="center" wrapText="1"/>
    </xf>
    <xf numFmtId="0" fontId="46" fillId="8" borderId="39" xfId="0" applyNumberFormat="1" applyFont="1" applyFill="1" applyBorder="1" applyAlignment="1">
      <alignment horizontal="left" vertical="center" wrapText="1"/>
    </xf>
    <xf numFmtId="2" fontId="25" fillId="8" borderId="6" xfId="0" applyNumberFormat="1" applyFont="1" applyFill="1" applyBorder="1" applyAlignment="1">
      <alignment vertical="center" wrapText="1"/>
    </xf>
    <xf numFmtId="0" fontId="46" fillId="8" borderId="18" xfId="0" applyFont="1" applyFill="1" applyBorder="1" applyAlignment="1">
      <alignment vertical="center" wrapText="1"/>
    </xf>
    <xf numFmtId="2" fontId="25" fillId="8" borderId="18" xfId="0" applyNumberFormat="1" applyFont="1" applyFill="1" applyBorder="1" applyAlignment="1">
      <alignment horizontal="right" vertical="center" wrapText="1"/>
    </xf>
    <xf numFmtId="2" fontId="25" fillId="8" borderId="7" xfId="0" applyNumberFormat="1" applyFont="1" applyFill="1" applyBorder="1" applyAlignment="1">
      <alignment horizontal="right" vertical="center" wrapText="1"/>
    </xf>
    <xf numFmtId="2" fontId="25" fillId="8" borderId="12" xfId="0" applyNumberFormat="1" applyFont="1" applyFill="1" applyBorder="1" applyAlignment="1">
      <alignment horizontal="right" vertical="center" wrapText="1"/>
    </xf>
    <xf numFmtId="0" fontId="25" fillId="8" borderId="32" xfId="0" applyFont="1" applyFill="1" applyBorder="1" applyAlignment="1">
      <alignment vertical="center"/>
    </xf>
    <xf numFmtId="49" fontId="46" fillId="8" borderId="40" xfId="0" applyNumberFormat="1" applyFont="1" applyFill="1" applyBorder="1" applyAlignment="1">
      <alignment horizontal="left" vertical="center" wrapText="1"/>
    </xf>
    <xf numFmtId="0" fontId="46" fillId="8" borderId="41" xfId="0" applyNumberFormat="1" applyFont="1" applyFill="1" applyBorder="1" applyAlignment="1">
      <alignment horizontal="left" vertical="center" wrapText="1"/>
    </xf>
    <xf numFmtId="0" fontId="46" fillId="8" borderId="42" xfId="0" applyNumberFormat="1" applyFont="1" applyFill="1" applyBorder="1" applyAlignment="1">
      <alignment horizontal="left" vertical="center" wrapText="1"/>
    </xf>
    <xf numFmtId="2" fontId="25" fillId="8" borderId="7" xfId="0" applyNumberFormat="1" applyFont="1" applyFill="1" applyBorder="1" applyAlignment="1">
      <alignment vertical="center" wrapText="1"/>
    </xf>
    <xf numFmtId="0" fontId="46" fillId="8" borderId="7" xfId="0" applyFont="1" applyFill="1" applyBorder="1" applyAlignment="1">
      <alignment vertical="center" wrapText="1"/>
    </xf>
    <xf numFmtId="2" fontId="25" fillId="8" borderId="7" xfId="0" quotePrefix="1" applyNumberFormat="1" applyFont="1" applyFill="1" applyBorder="1" applyAlignment="1">
      <alignment horizontal="right" vertical="center" wrapText="1"/>
    </xf>
    <xf numFmtId="2" fontId="25" fillId="8" borderId="12" xfId="0" quotePrefix="1" applyNumberFormat="1" applyFont="1" applyFill="1" applyBorder="1" applyAlignment="1">
      <alignment horizontal="right" vertical="center" wrapText="1"/>
    </xf>
    <xf numFmtId="0" fontId="25" fillId="8" borderId="33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 wrapText="1"/>
    </xf>
    <xf numFmtId="49" fontId="46" fillId="8" borderId="43" xfId="0" applyNumberFormat="1" applyFont="1" applyFill="1" applyBorder="1" applyAlignment="1">
      <alignment horizontal="left" vertical="center" wrapText="1"/>
    </xf>
    <xf numFmtId="0" fontId="46" fillId="8" borderId="44" xfId="0" applyNumberFormat="1" applyFont="1" applyFill="1" applyBorder="1" applyAlignment="1">
      <alignment horizontal="left" vertical="center" wrapText="1"/>
    </xf>
    <xf numFmtId="0" fontId="46" fillId="8" borderId="45" xfId="0" applyNumberFormat="1" applyFont="1" applyFill="1" applyBorder="1" applyAlignment="1">
      <alignment horizontal="left" vertical="center" wrapText="1"/>
    </xf>
    <xf numFmtId="2" fontId="25" fillId="8" borderId="8" xfId="0" applyNumberFormat="1" applyFont="1" applyFill="1" applyBorder="1" applyAlignment="1">
      <alignment vertical="center" wrapText="1"/>
    </xf>
    <xf numFmtId="0" fontId="46" fillId="8" borderId="8" xfId="0" applyFont="1" applyFill="1" applyBorder="1" applyAlignment="1">
      <alignment horizontal="left" vertical="center" wrapText="1"/>
    </xf>
    <xf numFmtId="2" fontId="25" fillId="8" borderId="8" xfId="0" applyNumberFormat="1" applyFont="1" applyFill="1" applyBorder="1" applyAlignment="1">
      <alignment horizontal="right" vertical="center" wrapText="1"/>
    </xf>
    <xf numFmtId="0" fontId="25" fillId="8" borderId="2" xfId="0" applyFont="1" applyFill="1" applyBorder="1" applyAlignment="1">
      <alignment horizontal="left" vertical="center" wrapText="1"/>
    </xf>
    <xf numFmtId="2" fontId="46" fillId="8" borderId="23" xfId="0" applyNumberFormat="1" applyFont="1" applyFill="1" applyBorder="1" applyAlignment="1">
      <alignment vertical="center" wrapText="1"/>
    </xf>
    <xf numFmtId="0" fontId="46" fillId="8" borderId="2" xfId="0" applyFont="1" applyFill="1" applyBorder="1" applyAlignment="1">
      <alignment horizontal="left" vertical="center" wrapText="1"/>
    </xf>
    <xf numFmtId="2" fontId="46" fillId="8" borderId="2" xfId="0" applyNumberFormat="1" applyFont="1" applyFill="1" applyBorder="1" applyAlignment="1">
      <alignment horizontal="right" vertical="center" wrapText="1"/>
    </xf>
    <xf numFmtId="2" fontId="46" fillId="8" borderId="23" xfId="0" applyNumberFormat="1" applyFont="1" applyFill="1" applyBorder="1" applyAlignment="1">
      <alignment horizontal="right" vertical="center" wrapText="1"/>
    </xf>
    <xf numFmtId="2" fontId="46" fillId="8" borderId="8" xfId="0" applyNumberFormat="1" applyFont="1" applyFill="1" applyBorder="1" applyAlignment="1">
      <alignment horizontal="right" vertical="center" wrapText="1"/>
    </xf>
    <xf numFmtId="0" fontId="25" fillId="8" borderId="75" xfId="0" applyFont="1" applyFill="1" applyBorder="1" applyAlignment="1">
      <alignment vertical="center"/>
    </xf>
    <xf numFmtId="2" fontId="46" fillId="8" borderId="1" xfId="0" applyNumberFormat="1" applyFont="1" applyFill="1" applyBorder="1" applyAlignment="1">
      <alignment horizontal="right" vertical="center" wrapText="1"/>
    </xf>
    <xf numFmtId="0" fontId="46" fillId="8" borderId="1" xfId="0" applyFont="1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vertical="center"/>
    </xf>
    <xf numFmtId="2" fontId="25" fillId="8" borderId="18" xfId="0" applyNumberFormat="1" applyFont="1" applyFill="1" applyBorder="1" applyAlignment="1">
      <alignment vertical="center" wrapText="1"/>
    </xf>
    <xf numFmtId="2" fontId="25" fillId="8" borderId="18" xfId="0" quotePrefix="1" applyNumberFormat="1" applyFont="1" applyFill="1" applyBorder="1" applyAlignment="1">
      <alignment horizontal="right" vertical="center" wrapText="1"/>
    </xf>
    <xf numFmtId="0" fontId="25" fillId="8" borderId="7" xfId="0" applyFont="1" applyFill="1" applyBorder="1" applyAlignment="1">
      <alignment vertical="center" wrapText="1"/>
    </xf>
    <xf numFmtId="0" fontId="46" fillId="8" borderId="7" xfId="0" applyFont="1" applyFill="1" applyBorder="1" applyAlignment="1">
      <alignment horizontal="left" vertical="center" wrapText="1"/>
    </xf>
    <xf numFmtId="2" fontId="25" fillId="8" borderId="7" xfId="0" applyNumberFormat="1" applyFont="1" applyFill="1" applyBorder="1" applyAlignment="1">
      <alignment horizontal="right" vertical="center"/>
    </xf>
    <xf numFmtId="0" fontId="25" fillId="8" borderId="8" xfId="0" applyFont="1" applyFill="1" applyBorder="1" applyAlignment="1">
      <alignment vertical="center" wrapText="1"/>
    </xf>
    <xf numFmtId="0" fontId="46" fillId="8" borderId="8" xfId="0" applyFont="1" applyFill="1" applyBorder="1" applyAlignment="1">
      <alignment vertical="center" wrapText="1"/>
    </xf>
    <xf numFmtId="2" fontId="25" fillId="8" borderId="8" xfId="0" quotePrefix="1" applyNumberFormat="1" applyFont="1" applyFill="1" applyBorder="1" applyAlignment="1">
      <alignment horizontal="right" vertical="center" wrapText="1"/>
    </xf>
    <xf numFmtId="0" fontId="25" fillId="8" borderId="34" xfId="0" applyFont="1" applyFill="1" applyBorder="1" applyAlignment="1">
      <alignment vertical="center"/>
    </xf>
    <xf numFmtId="0" fontId="25" fillId="8" borderId="26" xfId="0" applyFont="1" applyFill="1" applyBorder="1" applyAlignment="1">
      <alignment vertical="center" wrapText="1"/>
    </xf>
    <xf numFmtId="0" fontId="25" fillId="8" borderId="2" xfId="0" applyFont="1" applyFill="1" applyBorder="1" applyAlignment="1">
      <alignment vertical="center" wrapText="1"/>
    </xf>
    <xf numFmtId="2" fontId="46" fillId="8" borderId="22" xfId="0" applyNumberFormat="1" applyFont="1" applyFill="1" applyBorder="1" applyAlignment="1">
      <alignment horizontal="right" vertical="center" wrapText="1"/>
    </xf>
    <xf numFmtId="0" fontId="25" fillId="8" borderId="5" xfId="0" applyFont="1" applyFill="1" applyBorder="1" applyAlignment="1">
      <alignment vertical="center"/>
    </xf>
    <xf numFmtId="0" fontId="25" fillId="8" borderId="7" xfId="0" applyFont="1" applyFill="1" applyBorder="1" applyAlignment="1">
      <alignment vertical="center"/>
    </xf>
    <xf numFmtId="0" fontId="25" fillId="8" borderId="3" xfId="0" applyFont="1" applyFill="1" applyBorder="1" applyAlignment="1">
      <alignment horizontal="left" vertical="center" wrapText="1"/>
    </xf>
    <xf numFmtId="0" fontId="25" fillId="8" borderId="6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 wrapText="1"/>
    </xf>
    <xf numFmtId="0" fontId="25" fillId="8" borderId="6" xfId="0" applyFont="1" applyFill="1" applyBorder="1" applyAlignment="1">
      <alignment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26" xfId="0" applyFont="1" applyFill="1" applyBorder="1" applyAlignment="1">
      <alignment horizontal="left" vertical="center" wrapText="1"/>
    </xf>
    <xf numFmtId="2" fontId="25" fillId="8" borderId="3" xfId="0" applyNumberFormat="1" applyFont="1" applyFill="1" applyBorder="1" applyAlignment="1">
      <alignment vertical="center" wrapText="1"/>
    </xf>
    <xf numFmtId="2" fontId="25" fillId="8" borderId="71" xfId="0" applyNumberFormat="1" applyFont="1" applyFill="1" applyBorder="1" applyAlignment="1">
      <alignment horizontal="right" vertical="center" wrapText="1"/>
    </xf>
    <xf numFmtId="2" fontId="25" fillId="8" borderId="0" xfId="0" applyNumberFormat="1" applyFont="1" applyFill="1" applyAlignment="1">
      <alignment vertical="center"/>
    </xf>
    <xf numFmtId="0" fontId="46" fillId="8" borderId="23" xfId="0" applyFont="1" applyFill="1" applyBorder="1" applyAlignment="1">
      <alignment vertical="center" wrapText="1"/>
    </xf>
    <xf numFmtId="49" fontId="46" fillId="8" borderId="23" xfId="0" applyNumberFormat="1" applyFont="1" applyFill="1" applyBorder="1" applyAlignment="1">
      <alignment horizontal="left" vertical="center" wrapText="1"/>
    </xf>
    <xf numFmtId="49" fontId="46" fillId="8" borderId="1" xfId="0" applyNumberFormat="1" applyFont="1" applyFill="1" applyBorder="1" applyAlignment="1">
      <alignment horizontal="left" vertical="center" wrapText="1"/>
    </xf>
    <xf numFmtId="0" fontId="46" fillId="8" borderId="22" xfId="0" applyFont="1" applyFill="1" applyBorder="1" applyAlignment="1">
      <alignment horizontal="left" vertical="center" wrapText="1"/>
    </xf>
    <xf numFmtId="2" fontId="25" fillId="8" borderId="18" xfId="0" applyNumberFormat="1" applyFont="1" applyFill="1" applyBorder="1" applyAlignment="1">
      <alignment horizontal="left" vertical="center" wrapText="1"/>
    </xf>
    <xf numFmtId="0" fontId="46" fillId="8" borderId="18" xfId="0" applyFont="1" applyFill="1" applyBorder="1" applyAlignment="1">
      <alignment horizontal="left" vertical="center" wrapText="1"/>
    </xf>
    <xf numFmtId="2" fontId="25" fillId="8" borderId="65" xfId="0" applyNumberFormat="1" applyFont="1" applyFill="1" applyBorder="1" applyAlignment="1">
      <alignment horizontal="right" vertical="center" wrapText="1"/>
    </xf>
    <xf numFmtId="2" fontId="25" fillId="8" borderId="7" xfId="0" applyNumberFormat="1" applyFont="1" applyFill="1" applyBorder="1" applyAlignment="1">
      <alignment vertical="center"/>
    </xf>
    <xf numFmtId="2" fontId="25" fillId="8" borderId="59" xfId="0" applyNumberFormat="1" applyFont="1" applyFill="1" applyBorder="1" applyAlignment="1">
      <alignment horizontal="right" vertical="center" wrapText="1"/>
    </xf>
    <xf numFmtId="2" fontId="25" fillId="8" borderId="0" xfId="0" applyNumberFormat="1" applyFont="1" applyFill="1" applyBorder="1" applyAlignment="1">
      <alignment horizontal="right" vertical="center" wrapText="1"/>
    </xf>
    <xf numFmtId="2" fontId="25" fillId="8" borderId="66" xfId="0" applyNumberFormat="1" applyFont="1" applyFill="1" applyBorder="1" applyAlignment="1">
      <alignment horizontal="righ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25" fillId="8" borderId="27" xfId="0" applyFont="1" applyFill="1" applyBorder="1" applyAlignment="1">
      <alignment vertical="center" wrapText="1"/>
    </xf>
    <xf numFmtId="2" fontId="25" fillId="8" borderId="64" xfId="0" applyNumberFormat="1" applyFont="1" applyFill="1" applyBorder="1" applyAlignment="1">
      <alignment horizontal="right" vertical="center" wrapText="1"/>
    </xf>
    <xf numFmtId="49" fontId="46" fillId="8" borderId="46" xfId="0" applyNumberFormat="1" applyFont="1" applyFill="1" applyBorder="1" applyAlignment="1">
      <alignment horizontal="left" vertical="center" wrapText="1"/>
    </xf>
    <xf numFmtId="0" fontId="46" fillId="8" borderId="47" xfId="0" applyNumberFormat="1" applyFont="1" applyFill="1" applyBorder="1" applyAlignment="1">
      <alignment horizontal="left" vertical="center" wrapText="1"/>
    </xf>
    <xf numFmtId="0" fontId="46" fillId="8" borderId="48" xfId="0" applyNumberFormat="1" applyFont="1" applyFill="1" applyBorder="1" applyAlignment="1">
      <alignment horizontal="left" vertical="center" wrapText="1"/>
    </xf>
    <xf numFmtId="2" fontId="25" fillId="8" borderId="2" xfId="0" applyNumberFormat="1" applyFont="1" applyFill="1" applyBorder="1" applyAlignment="1">
      <alignment vertical="center" wrapText="1"/>
    </xf>
    <xf numFmtId="0" fontId="46" fillId="8" borderId="2" xfId="0" applyFont="1" applyFill="1" applyBorder="1" applyAlignment="1">
      <alignment vertical="center" wrapText="1"/>
    </xf>
    <xf numFmtId="2" fontId="25" fillId="8" borderId="2" xfId="0" applyNumberFormat="1" applyFont="1" applyFill="1" applyBorder="1" applyAlignment="1">
      <alignment horizontal="right" vertical="center" wrapText="1"/>
    </xf>
    <xf numFmtId="0" fontId="25" fillId="8" borderId="78" xfId="0" applyFont="1" applyFill="1" applyBorder="1" applyAlignment="1">
      <alignment vertical="center"/>
    </xf>
    <xf numFmtId="2" fontId="46" fillId="8" borderId="64" xfId="0" applyNumberFormat="1" applyFont="1" applyFill="1" applyBorder="1" applyAlignment="1">
      <alignment horizontal="right" vertical="center" wrapText="1"/>
    </xf>
    <xf numFmtId="0" fontId="25" fillId="8" borderId="18" xfId="0" applyFont="1" applyFill="1" applyBorder="1" applyAlignment="1">
      <alignment horizontal="left" vertical="center" wrapText="1"/>
    </xf>
    <xf numFmtId="0" fontId="25" fillId="8" borderId="6" xfId="0" applyFont="1" applyFill="1" applyBorder="1" applyAlignment="1">
      <alignment horizontal="left" vertical="center" wrapText="1"/>
    </xf>
    <xf numFmtId="49" fontId="46" fillId="8" borderId="49" xfId="0" applyNumberFormat="1" applyFont="1" applyFill="1" applyBorder="1" applyAlignment="1">
      <alignment horizontal="left" vertical="center" wrapText="1"/>
    </xf>
    <xf numFmtId="0" fontId="46" fillId="8" borderId="50" xfId="0" applyNumberFormat="1" applyFont="1" applyFill="1" applyBorder="1" applyAlignment="1">
      <alignment horizontal="left" vertical="center" wrapText="1"/>
    </xf>
    <xf numFmtId="0" fontId="46" fillId="8" borderId="51" xfId="0" applyNumberFormat="1" applyFont="1" applyFill="1" applyBorder="1" applyAlignment="1">
      <alignment horizontal="left" vertical="center" wrapText="1"/>
    </xf>
    <xf numFmtId="0" fontId="46" fillId="8" borderId="6" xfId="0" applyFont="1" applyFill="1" applyBorder="1" applyAlignment="1">
      <alignment horizontal="left" vertical="center" wrapText="1"/>
    </xf>
    <xf numFmtId="2" fontId="25" fillId="8" borderId="6" xfId="0" applyNumberFormat="1" applyFont="1" applyFill="1" applyBorder="1" applyAlignment="1">
      <alignment horizontal="right" vertical="center" wrapText="1"/>
    </xf>
    <xf numFmtId="0" fontId="25" fillId="8" borderId="79" xfId="0" applyFont="1" applyFill="1" applyBorder="1" applyAlignment="1">
      <alignment vertical="center"/>
    </xf>
    <xf numFmtId="2" fontId="25" fillId="8" borderId="67" xfId="0" applyNumberFormat="1" applyFont="1" applyFill="1" applyBorder="1" applyAlignment="1">
      <alignment horizontal="right" vertical="center" wrapText="1"/>
    </xf>
    <xf numFmtId="2" fontId="25" fillId="8" borderId="7" xfId="0" quotePrefix="1" applyNumberFormat="1" applyFont="1" applyFill="1" applyBorder="1" applyAlignment="1">
      <alignment vertical="center" wrapText="1"/>
    </xf>
    <xf numFmtId="0" fontId="25" fillId="8" borderId="8" xfId="0" applyFont="1" applyFill="1" applyBorder="1" applyAlignment="1">
      <alignment horizontal="left" vertical="center" wrapText="1"/>
    </xf>
    <xf numFmtId="0" fontId="46" fillId="8" borderId="52" xfId="0" applyNumberFormat="1" applyFont="1" applyFill="1" applyBorder="1" applyAlignment="1">
      <alignment horizontal="left" vertical="center" wrapText="1"/>
    </xf>
    <xf numFmtId="0" fontId="46" fillId="8" borderId="53" xfId="0" applyNumberFormat="1" applyFont="1" applyFill="1" applyBorder="1" applyAlignment="1">
      <alignment horizontal="left" vertical="center" wrapText="1"/>
    </xf>
    <xf numFmtId="2" fontId="25" fillId="8" borderId="28" xfId="0" applyNumberFormat="1" applyFont="1" applyFill="1" applyBorder="1" applyAlignment="1">
      <alignment horizontal="right" vertical="center" wrapText="1"/>
    </xf>
    <xf numFmtId="2" fontId="25" fillId="8" borderId="8" xfId="0" applyNumberFormat="1" applyFont="1" applyFill="1" applyBorder="1" applyAlignment="1">
      <alignment horizontal="right" vertical="center"/>
    </xf>
    <xf numFmtId="2" fontId="46" fillId="8" borderId="30" xfId="0" applyNumberFormat="1" applyFont="1" applyFill="1" applyBorder="1" applyAlignment="1">
      <alignment horizontal="right" vertical="center" wrapText="1"/>
    </xf>
    <xf numFmtId="0" fontId="25" fillId="8" borderId="21" xfId="0" applyFont="1" applyFill="1" applyBorder="1" applyAlignment="1">
      <alignment horizontal="left" vertical="center" wrapText="1"/>
    </xf>
    <xf numFmtId="2" fontId="25" fillId="8" borderId="3" xfId="0" applyNumberFormat="1" applyFont="1" applyFill="1" applyBorder="1" applyAlignment="1">
      <alignment horizontal="right" vertical="center" wrapText="1"/>
    </xf>
    <xf numFmtId="0" fontId="46" fillId="8" borderId="6" xfId="0" applyFont="1" applyFill="1" applyBorder="1" applyAlignment="1">
      <alignment vertical="center" wrapText="1"/>
    </xf>
    <xf numFmtId="2" fontId="25" fillId="8" borderId="26" xfId="0" applyNumberFormat="1" applyFont="1" applyFill="1" applyBorder="1" applyAlignment="1">
      <alignment vertical="center" wrapText="1"/>
    </xf>
    <xf numFmtId="0" fontId="46" fillId="8" borderId="26" xfId="0" applyFont="1" applyFill="1" applyBorder="1" applyAlignment="1">
      <alignment vertical="center" wrapText="1"/>
    </xf>
    <xf numFmtId="2" fontId="25" fillId="8" borderId="26" xfId="0" quotePrefix="1" applyNumberFormat="1" applyFont="1" applyFill="1" applyBorder="1" applyAlignment="1">
      <alignment horizontal="right" vertical="center" wrapText="1"/>
    </xf>
    <xf numFmtId="49" fontId="46" fillId="8" borderId="72" xfId="0" applyNumberFormat="1" applyFont="1" applyFill="1" applyBorder="1" applyAlignment="1">
      <alignment horizontal="left" vertical="center" wrapText="1"/>
    </xf>
    <xf numFmtId="0" fontId="46" fillId="8" borderId="73" xfId="0" applyNumberFormat="1" applyFont="1" applyFill="1" applyBorder="1" applyAlignment="1">
      <alignment horizontal="left" vertical="center" wrapText="1"/>
    </xf>
    <xf numFmtId="0" fontId="46" fillId="8" borderId="74" xfId="0" applyNumberFormat="1" applyFont="1" applyFill="1" applyBorder="1" applyAlignment="1">
      <alignment horizontal="left" vertical="center" wrapText="1"/>
    </xf>
    <xf numFmtId="2" fontId="25" fillId="8" borderId="5" xfId="0" applyNumberFormat="1" applyFont="1" applyFill="1" applyBorder="1" applyAlignment="1">
      <alignment vertical="center" wrapText="1"/>
    </xf>
    <xf numFmtId="0" fontId="46" fillId="8" borderId="5" xfId="0" applyFont="1" applyFill="1" applyBorder="1" applyAlignment="1">
      <alignment vertical="center" wrapText="1"/>
    </xf>
    <xf numFmtId="2" fontId="25" fillId="8" borderId="5" xfId="0" quotePrefix="1" applyNumberFormat="1" applyFont="1" applyFill="1" applyBorder="1" applyAlignment="1">
      <alignment horizontal="right" vertical="center" wrapText="1"/>
    </xf>
    <xf numFmtId="2" fontId="25" fillId="8" borderId="3" xfId="0" quotePrefix="1" applyNumberFormat="1" applyFont="1" applyFill="1" applyBorder="1" applyAlignment="1">
      <alignment horizontal="right" vertical="center" wrapText="1"/>
    </xf>
    <xf numFmtId="2" fontId="25" fillId="8" borderId="21" xfId="0" quotePrefix="1" applyNumberFormat="1" applyFont="1" applyFill="1" applyBorder="1" applyAlignment="1">
      <alignment horizontal="right" vertical="center" wrapText="1"/>
    </xf>
    <xf numFmtId="2" fontId="25" fillId="8" borderId="3" xfId="0" applyNumberFormat="1" applyFont="1" applyFill="1" applyBorder="1" applyAlignment="1">
      <alignment horizontal="right" vertical="center"/>
    </xf>
    <xf numFmtId="0" fontId="25" fillId="8" borderId="76" xfId="0" applyFont="1" applyFill="1" applyBorder="1" applyAlignment="1">
      <alignment vertical="center"/>
    </xf>
    <xf numFmtId="0" fontId="46" fillId="8" borderId="3" xfId="0" applyFont="1" applyFill="1" applyBorder="1" applyAlignment="1">
      <alignment vertical="center" wrapText="1"/>
    </xf>
    <xf numFmtId="0" fontId="25" fillId="8" borderId="18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0" fontId="46" fillId="8" borderId="1" xfId="0" quotePrefix="1" applyFont="1" applyFill="1" applyBorder="1" applyAlignment="1">
      <alignment horizontal="center" vertical="center" wrapText="1"/>
    </xf>
    <xf numFmtId="2" fontId="46" fillId="8" borderId="18" xfId="0" applyNumberFormat="1" applyFont="1" applyFill="1" applyBorder="1" applyAlignment="1">
      <alignment vertical="center" wrapText="1"/>
    </xf>
    <xf numFmtId="2" fontId="25" fillId="8" borderId="10" xfId="0" applyNumberFormat="1" applyFont="1" applyFill="1" applyBorder="1" applyAlignment="1">
      <alignment horizontal="right" vertical="center" wrapText="1"/>
    </xf>
    <xf numFmtId="2" fontId="25" fillId="8" borderId="6" xfId="0" applyNumberFormat="1" applyFont="1" applyFill="1" applyBorder="1" applyAlignment="1">
      <alignment horizontal="right" vertical="center"/>
    </xf>
    <xf numFmtId="2" fontId="46" fillId="8" borderId="7" xfId="0" applyNumberFormat="1" applyFont="1" applyFill="1" applyBorder="1" applyAlignment="1">
      <alignment vertical="center" wrapText="1"/>
    </xf>
    <xf numFmtId="2" fontId="25" fillId="8" borderId="8" xfId="0" applyNumberFormat="1" applyFont="1" applyFill="1" applyBorder="1" applyAlignment="1">
      <alignment vertical="center"/>
    </xf>
    <xf numFmtId="2" fontId="25" fillId="8" borderId="2" xfId="0" quotePrefix="1" applyNumberFormat="1" applyFont="1" applyFill="1" applyBorder="1" applyAlignment="1">
      <alignment horizontal="right" vertical="center" wrapText="1"/>
    </xf>
    <xf numFmtId="2" fontId="25" fillId="8" borderId="27" xfId="0" quotePrefix="1" applyNumberFormat="1" applyFont="1" applyFill="1" applyBorder="1" applyAlignment="1">
      <alignment horizontal="right" vertical="center" wrapText="1"/>
    </xf>
    <xf numFmtId="2" fontId="25" fillId="8" borderId="56" xfId="0" applyNumberFormat="1" applyFont="1" applyFill="1" applyBorder="1" applyAlignment="1">
      <alignment horizontal="right" vertical="center" wrapText="1"/>
    </xf>
    <xf numFmtId="2" fontId="25" fillId="8" borderId="2" xfId="0" applyNumberFormat="1" applyFont="1" applyFill="1" applyBorder="1" applyAlignment="1">
      <alignment vertical="center"/>
    </xf>
    <xf numFmtId="2" fontId="25" fillId="8" borderId="6" xfId="0" applyNumberFormat="1" applyFont="1" applyFill="1" applyBorder="1" applyAlignment="1">
      <alignment vertical="center"/>
    </xf>
    <xf numFmtId="49" fontId="46" fillId="8" borderId="54" xfId="0" applyNumberFormat="1" applyFont="1" applyFill="1" applyBorder="1" applyAlignment="1">
      <alignment horizontal="left" vertical="center" wrapText="1"/>
    </xf>
    <xf numFmtId="2" fontId="25" fillId="8" borderId="3" xfId="0" applyNumberFormat="1" applyFont="1" applyFill="1" applyBorder="1" applyAlignment="1">
      <alignment vertical="center"/>
    </xf>
    <xf numFmtId="0" fontId="46" fillId="8" borderId="22" xfId="0" applyFont="1" applyFill="1" applyBorder="1" applyAlignment="1">
      <alignment horizontal="center" vertical="center" wrapText="1"/>
    </xf>
    <xf numFmtId="2" fontId="46" fillId="8" borderId="7" xfId="0" applyNumberFormat="1" applyFont="1" applyFill="1" applyBorder="1" applyAlignment="1">
      <alignment vertical="center"/>
    </xf>
    <xf numFmtId="0" fontId="46" fillId="8" borderId="7" xfId="0" applyFont="1" applyFill="1" applyBorder="1" applyAlignment="1">
      <alignment vertical="center"/>
    </xf>
    <xf numFmtId="2" fontId="25" fillId="8" borderId="18" xfId="0" applyNumberFormat="1" applyFont="1" applyFill="1" applyBorder="1" applyAlignment="1">
      <alignment vertical="center"/>
    </xf>
    <xf numFmtId="2" fontId="47" fillId="8" borderId="18" xfId="0" applyNumberFormat="1" applyFont="1" applyFill="1" applyBorder="1" applyAlignment="1">
      <alignment vertical="center"/>
    </xf>
    <xf numFmtId="2" fontId="47" fillId="8" borderId="7" xfId="0" applyNumberFormat="1" applyFont="1" applyFill="1" applyBorder="1" applyAlignment="1">
      <alignment vertical="center"/>
    </xf>
    <xf numFmtId="164" fontId="25" fillId="8" borderId="0" xfId="0" applyNumberFormat="1" applyFont="1" applyFill="1" applyAlignment="1">
      <alignment vertical="center"/>
    </xf>
    <xf numFmtId="0" fontId="25" fillId="8" borderId="0" xfId="1" applyNumberFormat="1" applyFont="1" applyFill="1" applyAlignment="1">
      <alignment vertical="center"/>
    </xf>
    <xf numFmtId="2" fontId="25" fillId="8" borderId="0" xfId="1" applyNumberFormat="1" applyFont="1" applyFill="1" applyAlignment="1">
      <alignment vertical="center"/>
    </xf>
    <xf numFmtId="49" fontId="46" fillId="8" borderId="40" xfId="0" applyNumberFormat="1" applyFont="1" applyFill="1" applyBorder="1" applyAlignment="1">
      <alignment vertical="center" wrapText="1"/>
    </xf>
    <xf numFmtId="0" fontId="46" fillId="8" borderId="50" xfId="0" applyNumberFormat="1" applyFont="1" applyFill="1" applyBorder="1" applyAlignment="1">
      <alignment vertical="center" wrapText="1"/>
    </xf>
    <xf numFmtId="0" fontId="46" fillId="8" borderId="51" xfId="0" applyNumberFormat="1" applyFont="1" applyFill="1" applyBorder="1" applyAlignment="1">
      <alignment vertical="center" wrapText="1"/>
    </xf>
    <xf numFmtId="2" fontId="47" fillId="8" borderId="7" xfId="0" applyNumberFormat="1" applyFont="1" applyFill="1" applyBorder="1" applyAlignment="1">
      <alignment horizontal="right" vertical="center" wrapText="1"/>
    </xf>
    <xf numFmtId="2" fontId="46" fillId="8" borderId="7" xfId="0" applyNumberFormat="1" applyFont="1" applyFill="1" applyBorder="1" applyAlignment="1">
      <alignment horizontal="right" vertical="center" wrapText="1"/>
    </xf>
    <xf numFmtId="2" fontId="46" fillId="8" borderId="0" xfId="0" applyNumberFormat="1" applyFont="1" applyFill="1" applyAlignment="1">
      <alignment vertical="center"/>
    </xf>
    <xf numFmtId="2" fontId="48" fillId="8" borderId="2" xfId="0" applyNumberFormat="1" applyFont="1" applyFill="1" applyBorder="1" applyAlignment="1">
      <alignment horizontal="right" vertical="center" wrapText="1"/>
    </xf>
    <xf numFmtId="0" fontId="25" fillId="8" borderId="1" xfId="0" applyFont="1" applyFill="1" applyBorder="1" applyAlignment="1">
      <alignment horizontal="center" vertical="center" wrapText="1"/>
    </xf>
    <xf numFmtId="2" fontId="25" fillId="8" borderId="23" xfId="0" applyNumberFormat="1" applyFont="1" applyFill="1" applyBorder="1" applyAlignment="1">
      <alignment vertical="center" wrapText="1"/>
    </xf>
    <xf numFmtId="0" fontId="25" fillId="8" borderId="2" xfId="0" applyFont="1" applyFill="1" applyBorder="1" applyAlignment="1">
      <alignment horizontal="right" vertical="center"/>
    </xf>
    <xf numFmtId="2" fontId="46" fillId="8" borderId="2" xfId="0" applyNumberFormat="1" applyFont="1" applyFill="1" applyBorder="1" applyAlignment="1">
      <alignment horizontal="right" vertical="center"/>
    </xf>
    <xf numFmtId="2" fontId="46" fillId="8" borderId="23" xfId="0" applyNumberFormat="1" applyFont="1" applyFill="1" applyBorder="1" applyAlignment="1">
      <alignment horizontal="right" vertical="center"/>
    </xf>
    <xf numFmtId="0" fontId="46" fillId="8" borderId="2" xfId="0" applyFont="1" applyFill="1" applyBorder="1" applyAlignment="1">
      <alignment horizontal="right" vertical="center"/>
    </xf>
    <xf numFmtId="0" fontId="25" fillId="8" borderId="0" xfId="0" applyFont="1" applyFill="1" applyAlignment="1">
      <alignment horizontal="right" vertical="center"/>
    </xf>
    <xf numFmtId="2" fontId="25" fillId="8" borderId="0" xfId="0" applyNumberFormat="1" applyFont="1" applyFill="1" applyAlignment="1">
      <alignment horizontal="right" vertical="center"/>
    </xf>
    <xf numFmtId="0" fontId="46" fillId="8" borderId="1" xfId="0" applyFont="1" applyFill="1" applyBorder="1" applyAlignment="1">
      <alignment horizontal="left" vertical="center" wrapText="1"/>
    </xf>
    <xf numFmtId="49" fontId="46" fillId="8" borderId="1" xfId="0" applyNumberFormat="1" applyFont="1" applyFill="1" applyBorder="1" applyAlignment="1">
      <alignment horizontal="right" vertical="center" wrapText="1"/>
    </xf>
    <xf numFmtId="49" fontId="46" fillId="8" borderId="22" xfId="0" applyNumberFormat="1" applyFont="1" applyFill="1" applyBorder="1" applyAlignment="1">
      <alignment horizontal="right" vertical="center" wrapText="1"/>
    </xf>
    <xf numFmtId="2" fontId="46" fillId="8" borderId="59" xfId="0" applyNumberFormat="1" applyFont="1" applyFill="1" applyBorder="1" applyAlignment="1">
      <alignment horizontal="right" vertical="center" wrapText="1"/>
    </xf>
    <xf numFmtId="2" fontId="25" fillId="8" borderId="18" xfId="0" applyNumberFormat="1" applyFont="1" applyFill="1" applyBorder="1" applyAlignment="1">
      <alignment vertical="top" wrapText="1"/>
    </xf>
    <xf numFmtId="0" fontId="25" fillId="8" borderId="18" xfId="0" applyFont="1" applyFill="1" applyBorder="1"/>
    <xf numFmtId="0" fontId="25" fillId="8" borderId="0" xfId="0" applyFont="1" applyFill="1"/>
    <xf numFmtId="2" fontId="25" fillId="8" borderId="7" xfId="0" applyNumberFormat="1" applyFont="1" applyFill="1" applyBorder="1" applyAlignment="1">
      <alignment vertical="top" wrapText="1"/>
    </xf>
    <xf numFmtId="0" fontId="25" fillId="8" borderId="7" xfId="0" applyFont="1" applyFill="1" applyBorder="1"/>
    <xf numFmtId="0" fontId="46" fillId="8" borderId="62" xfId="0" applyNumberFormat="1" applyFont="1" applyFill="1" applyBorder="1" applyAlignment="1">
      <alignment horizontal="left" vertical="center" wrapText="1"/>
    </xf>
    <xf numFmtId="0" fontId="46" fillId="8" borderId="63" xfId="0" applyNumberFormat="1" applyFont="1" applyFill="1" applyBorder="1" applyAlignment="1">
      <alignment horizontal="left" vertical="center" wrapText="1"/>
    </xf>
    <xf numFmtId="2" fontId="25" fillId="8" borderId="3" xfId="0" applyNumberFormat="1" applyFont="1" applyFill="1" applyBorder="1" applyAlignment="1">
      <alignment vertical="top" wrapText="1"/>
    </xf>
    <xf numFmtId="0" fontId="25" fillId="8" borderId="3" xfId="0" applyFont="1" applyFill="1" applyBorder="1"/>
    <xf numFmtId="0" fontId="25" fillId="8" borderId="5" xfId="0" applyFont="1" applyFill="1" applyBorder="1" applyAlignment="1">
      <alignment horizontal="left" vertical="top" wrapText="1"/>
    </xf>
    <xf numFmtId="0" fontId="25" fillId="8" borderId="23" xfId="0" applyFont="1" applyFill="1" applyBorder="1" applyAlignment="1">
      <alignment wrapText="1"/>
    </xf>
    <xf numFmtId="0" fontId="46" fillId="8" borderId="1" xfId="0" applyNumberFormat="1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top" wrapText="1"/>
    </xf>
    <xf numFmtId="0" fontId="46" fillId="8" borderId="23" xfId="0" applyFont="1" applyFill="1" applyBorder="1" applyAlignment="1">
      <alignment vertical="top" wrapText="1"/>
    </xf>
    <xf numFmtId="0" fontId="25" fillId="8" borderId="2" xfId="0" applyFont="1" applyFill="1" applyBorder="1" applyAlignment="1">
      <alignment wrapText="1"/>
    </xf>
    <xf numFmtId="0" fontId="25" fillId="8" borderId="18" xfId="0" applyFont="1" applyFill="1" applyBorder="1" applyAlignment="1">
      <alignment horizontal="left" vertical="top" wrapText="1"/>
    </xf>
    <xf numFmtId="2" fontId="25" fillId="8" borderId="18" xfId="0" applyNumberFormat="1" applyFont="1" applyFill="1" applyBorder="1" applyAlignment="1">
      <alignment horizontal="right" vertical="center"/>
    </xf>
    <xf numFmtId="2" fontId="25" fillId="8" borderId="8" xfId="0" applyNumberFormat="1" applyFont="1" applyFill="1" applyBorder="1" applyAlignment="1">
      <alignment vertical="top" wrapText="1"/>
    </xf>
    <xf numFmtId="0" fontId="25" fillId="8" borderId="8" xfId="0" applyFont="1" applyFill="1" applyBorder="1" applyAlignment="1">
      <alignment vertical="center"/>
    </xf>
    <xf numFmtId="0" fontId="25" fillId="8" borderId="3" xfId="0" applyFont="1" applyFill="1" applyBorder="1" applyAlignment="1">
      <alignment vertical="top" wrapText="1"/>
    </xf>
    <xf numFmtId="49" fontId="46" fillId="8" borderId="20" xfId="0" applyNumberFormat="1" applyFont="1" applyFill="1" applyBorder="1" applyAlignment="1">
      <alignment horizontal="left" vertical="center" wrapText="1"/>
    </xf>
    <xf numFmtId="0" fontId="25" fillId="8" borderId="7" xfId="0" applyFont="1" applyFill="1" applyBorder="1" applyAlignment="1">
      <alignment horizontal="left" vertical="top" wrapText="1"/>
    </xf>
    <xf numFmtId="49" fontId="46" fillId="8" borderId="12" xfId="0" applyNumberFormat="1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top" wrapText="1"/>
    </xf>
    <xf numFmtId="0" fontId="25" fillId="8" borderId="23" xfId="0" applyFont="1" applyFill="1" applyBorder="1" applyAlignment="1">
      <alignment horizontal="left" vertical="top" wrapText="1"/>
    </xf>
    <xf numFmtId="0" fontId="25" fillId="8" borderId="6" xfId="0" applyFont="1" applyFill="1" applyBorder="1" applyAlignment="1">
      <alignment horizontal="left" vertical="top" wrapText="1"/>
    </xf>
    <xf numFmtId="0" fontId="25" fillId="8" borderId="3" xfId="0" applyFont="1" applyFill="1" applyBorder="1" applyAlignment="1">
      <alignment horizontal="left" vertical="top" wrapText="1"/>
    </xf>
    <xf numFmtId="0" fontId="46" fillId="8" borderId="1" xfId="0" applyFont="1" applyFill="1" applyBorder="1"/>
    <xf numFmtId="0" fontId="25" fillId="8" borderId="2" xfId="0" applyFont="1" applyFill="1" applyBorder="1" applyAlignment="1">
      <alignment vertical="top" wrapText="1"/>
    </xf>
    <xf numFmtId="0" fontId="25" fillId="8" borderId="13" xfId="0" applyFont="1" applyFill="1" applyBorder="1" applyAlignment="1">
      <alignment wrapText="1"/>
    </xf>
    <xf numFmtId="49" fontId="46" fillId="8" borderId="28" xfId="0" applyNumberFormat="1" applyFont="1" applyFill="1" applyBorder="1" applyAlignment="1">
      <alignment horizontal="left" vertical="center" wrapText="1"/>
    </xf>
    <xf numFmtId="0" fontId="46" fillId="8" borderId="2" xfId="0" applyFont="1" applyFill="1" applyBorder="1" applyAlignment="1">
      <alignment vertical="center"/>
    </xf>
    <xf numFmtId="0" fontId="25" fillId="8" borderId="1" xfId="0" applyFont="1" applyFill="1" applyBorder="1" applyAlignment="1">
      <alignment horizontal="center" wrapText="1"/>
    </xf>
    <xf numFmtId="2" fontId="25" fillId="8" borderId="0" xfId="0" applyNumberFormat="1" applyFont="1" applyFill="1"/>
    <xf numFmtId="2" fontId="25" fillId="8" borderId="2" xfId="0" applyNumberFormat="1" applyFont="1" applyFill="1" applyBorder="1" applyAlignment="1">
      <alignment horizontal="left" vertical="center" wrapText="1"/>
    </xf>
    <xf numFmtId="0" fontId="25" fillId="8" borderId="26" xfId="0" applyFont="1" applyFill="1" applyBorder="1" applyAlignment="1">
      <alignment horizontal="left" vertical="top" wrapText="1"/>
    </xf>
    <xf numFmtId="2" fontId="46" fillId="8" borderId="36" xfId="0" applyNumberFormat="1" applyFont="1" applyFill="1" applyBorder="1" applyAlignment="1">
      <alignment horizontal="right" vertical="center" wrapText="1"/>
    </xf>
    <xf numFmtId="2" fontId="46" fillId="8" borderId="24" xfId="0" applyNumberFormat="1" applyFont="1" applyFill="1" applyBorder="1" applyAlignment="1">
      <alignment horizontal="right" vertical="center" wrapText="1"/>
    </xf>
    <xf numFmtId="0" fontId="46" fillId="8" borderId="26" xfId="0" applyFont="1" applyFill="1" applyBorder="1" applyAlignment="1">
      <alignment horizontal="left" vertical="center" wrapText="1"/>
    </xf>
    <xf numFmtId="0" fontId="25" fillId="8" borderId="23" xfId="0" applyFont="1" applyFill="1" applyBorder="1" applyAlignment="1">
      <alignment vertical="top" wrapText="1"/>
    </xf>
    <xf numFmtId="0" fontId="25" fillId="8" borderId="5" xfId="0" applyFont="1" applyFill="1" applyBorder="1" applyAlignment="1">
      <alignment vertical="top" wrapText="1"/>
    </xf>
    <xf numFmtId="0" fontId="25" fillId="8" borderId="26" xfId="0" applyFont="1" applyFill="1" applyBorder="1" applyAlignment="1">
      <alignment wrapText="1"/>
    </xf>
    <xf numFmtId="0" fontId="25" fillId="8" borderId="1" xfId="0" applyFont="1" applyFill="1" applyBorder="1" applyAlignment="1">
      <alignment vertical="top" wrapText="1"/>
    </xf>
    <xf numFmtId="0" fontId="46" fillId="8" borderId="0" xfId="0" applyFont="1" applyFill="1" applyAlignment="1">
      <alignment horizontal="center" vertical="center"/>
    </xf>
    <xf numFmtId="0" fontId="46" fillId="8" borderId="0" xfId="0" applyFont="1" applyFill="1"/>
    <xf numFmtId="0" fontId="19" fillId="0" borderId="2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1" fontId="15" fillId="0" borderId="7" xfId="2" applyNumberFormat="1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22" xfId="0" applyFont="1" applyFill="1" applyBorder="1" applyAlignment="1">
      <alignment horizontal="left" vertical="center"/>
    </xf>
    <xf numFmtId="0" fontId="18" fillId="4" borderId="27" xfId="0" applyFont="1" applyFill="1" applyBorder="1" applyAlignment="1">
      <alignment horizontal="left" vertical="top" wrapText="1"/>
    </xf>
    <xf numFmtId="0" fontId="18" fillId="4" borderId="24" xfId="0" applyFont="1" applyFill="1" applyBorder="1" applyAlignment="1">
      <alignment horizontal="left" vertical="top" wrapText="1"/>
    </xf>
    <xf numFmtId="0" fontId="18" fillId="4" borderId="25" xfId="0" applyFont="1" applyFill="1" applyBorder="1" applyAlignment="1">
      <alignment horizontal="left" vertical="top" wrapText="1"/>
    </xf>
    <xf numFmtId="0" fontId="18" fillId="4" borderId="23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22" xfId="0" applyFont="1" applyFill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top" wrapText="1"/>
    </xf>
    <xf numFmtId="0" fontId="18" fillId="4" borderId="14" xfId="0" applyFont="1" applyFill="1" applyBorder="1" applyAlignment="1">
      <alignment horizontal="left" vertical="top" wrapText="1"/>
    </xf>
    <xf numFmtId="0" fontId="18" fillId="4" borderId="15" xfId="0" applyFont="1" applyFill="1" applyBorder="1" applyAlignment="1">
      <alignment horizontal="left" vertical="top" wrapText="1"/>
    </xf>
    <xf numFmtId="0" fontId="17" fillId="3" borderId="23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22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7" fillId="3" borderId="58" xfId="0" applyFont="1" applyFill="1" applyBorder="1" applyAlignment="1">
      <alignment horizontal="left" vertical="center"/>
    </xf>
    <xf numFmtId="0" fontId="29" fillId="4" borderId="23" xfId="0" applyFont="1" applyFill="1" applyBorder="1" applyAlignment="1">
      <alignment horizontal="left" vertical="top" wrapText="1"/>
    </xf>
    <xf numFmtId="0" fontId="34" fillId="0" borderId="2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top" wrapText="1"/>
    </xf>
    <xf numFmtId="0" fontId="18" fillId="4" borderId="22" xfId="0" applyFont="1" applyFill="1" applyBorder="1" applyAlignment="1">
      <alignment horizontal="center" vertical="top" wrapText="1"/>
    </xf>
    <xf numFmtId="1" fontId="34" fillId="2" borderId="23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1" fontId="34" fillId="2" borderId="22" xfId="0" applyNumberFormat="1" applyFont="1" applyFill="1" applyBorder="1" applyAlignment="1">
      <alignment horizontal="center" vertical="center" wrapText="1"/>
    </xf>
    <xf numFmtId="1" fontId="34" fillId="0" borderId="13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5" fillId="4" borderId="2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5" fillId="8" borderId="6" xfId="0" applyFont="1" applyFill="1" applyBorder="1" applyAlignment="1">
      <alignment horizontal="left" vertical="center" wrapText="1"/>
    </xf>
    <xf numFmtId="0" fontId="25" fillId="8" borderId="23" xfId="0" applyFont="1" applyFill="1" applyBorder="1" applyAlignment="1">
      <alignment horizontal="left" vertical="center" wrapText="1"/>
    </xf>
    <xf numFmtId="0" fontId="25" fillId="8" borderId="1" xfId="0" applyFont="1" applyFill="1" applyBorder="1" applyAlignment="1">
      <alignment horizontal="left" vertical="center" wrapText="1"/>
    </xf>
    <xf numFmtId="0" fontId="25" fillId="8" borderId="22" xfId="0" applyFont="1" applyFill="1" applyBorder="1" applyAlignment="1">
      <alignment horizontal="left" vertical="center" wrapText="1"/>
    </xf>
    <xf numFmtId="0" fontId="46" fillId="8" borderId="23" xfId="0" applyFont="1" applyFill="1" applyBorder="1" applyAlignment="1">
      <alignment horizontal="left" vertical="center" wrapText="1"/>
    </xf>
    <xf numFmtId="0" fontId="46" fillId="8" borderId="1" xfId="0" applyFont="1" applyFill="1" applyBorder="1" applyAlignment="1">
      <alignment horizontal="left" vertical="center" wrapText="1"/>
    </xf>
    <xf numFmtId="0" fontId="46" fillId="8" borderId="22" xfId="0" applyFont="1" applyFill="1" applyBorder="1" applyAlignment="1">
      <alignment horizontal="left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46" fillId="4" borderId="23" xfId="0" applyFont="1" applyFill="1" applyBorder="1" applyAlignment="1">
      <alignment horizontal="left" vertical="center" wrapText="1"/>
    </xf>
    <xf numFmtId="0" fontId="46" fillId="4" borderId="1" xfId="0" applyFont="1" applyFill="1" applyBorder="1" applyAlignment="1">
      <alignment horizontal="left" vertical="center" wrapText="1"/>
    </xf>
    <xf numFmtId="0" fontId="46" fillId="4" borderId="22" xfId="0" applyFont="1" applyFill="1" applyBorder="1" applyAlignment="1">
      <alignment horizontal="left" vertical="center" wrapText="1"/>
    </xf>
    <xf numFmtId="0" fontId="25" fillId="8" borderId="4" xfId="0" applyFont="1" applyFill="1" applyBorder="1" applyAlignment="1">
      <alignment horizontal="left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26" xfId="0" applyFont="1" applyFill="1" applyBorder="1" applyAlignment="1">
      <alignment horizontal="left" vertical="center" wrapText="1"/>
    </xf>
    <xf numFmtId="0" fontId="25" fillId="8" borderId="55" xfId="0" applyFont="1" applyFill="1" applyBorder="1" applyAlignment="1">
      <alignment horizontal="left" vertical="center" wrapText="1"/>
    </xf>
    <xf numFmtId="49" fontId="46" fillId="8" borderId="23" xfId="0" applyNumberFormat="1" applyFont="1" applyFill="1" applyBorder="1" applyAlignment="1">
      <alignment horizontal="left" vertical="center" wrapText="1"/>
    </xf>
    <xf numFmtId="49" fontId="46" fillId="8" borderId="1" xfId="0" applyNumberFormat="1" applyFont="1" applyFill="1" applyBorder="1" applyAlignment="1">
      <alignment horizontal="left" vertical="center" wrapText="1"/>
    </xf>
    <xf numFmtId="49" fontId="46" fillId="8" borderId="22" xfId="0" applyNumberFormat="1" applyFont="1" applyFill="1" applyBorder="1" applyAlignment="1">
      <alignment horizontal="left" vertical="center" wrapText="1"/>
    </xf>
    <xf numFmtId="2" fontId="25" fillId="0" borderId="3" xfId="2" applyNumberFormat="1" applyFont="1" applyFill="1" applyBorder="1" applyAlignment="1">
      <alignment horizontal="left" vertical="center" wrapText="1"/>
    </xf>
    <xf numFmtId="2" fontId="25" fillId="0" borderId="6" xfId="2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/>
    </xf>
    <xf numFmtId="1" fontId="25" fillId="2" borderId="5" xfId="0" applyNumberFormat="1" applyFont="1" applyFill="1" applyBorder="1" applyAlignment="1">
      <alignment horizontal="center" vertical="center" wrapText="1"/>
    </xf>
    <xf numFmtId="1" fontId="25" fillId="2" borderId="26" xfId="0" applyNumberFormat="1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1" fontId="25" fillId="0" borderId="26" xfId="0" applyNumberFormat="1" applyFont="1" applyFill="1" applyBorder="1" applyAlignment="1">
      <alignment horizontal="center" vertical="center" wrapText="1"/>
    </xf>
    <xf numFmtId="49" fontId="25" fillId="4" borderId="23" xfId="0" applyNumberFormat="1" applyFont="1" applyFill="1" applyBorder="1" applyAlignment="1">
      <alignment horizontal="left" vertical="center" wrapText="1"/>
    </xf>
    <xf numFmtId="49" fontId="25" fillId="4" borderId="1" xfId="0" applyNumberFormat="1" applyFont="1" applyFill="1" applyBorder="1" applyAlignment="1">
      <alignment horizontal="left" vertical="center" wrapText="1"/>
    </xf>
    <xf numFmtId="49" fontId="25" fillId="4" borderId="22" xfId="0" applyNumberFormat="1" applyFont="1" applyFill="1" applyBorder="1" applyAlignment="1">
      <alignment horizontal="left" vertical="center" wrapText="1"/>
    </xf>
    <xf numFmtId="1" fontId="25" fillId="2" borderId="13" xfId="0" applyNumberFormat="1" applyFont="1" applyFill="1" applyBorder="1" applyAlignment="1">
      <alignment horizontal="center" vertical="center" wrapText="1"/>
    </xf>
    <xf numFmtId="1" fontId="25" fillId="2" borderId="14" xfId="0" applyNumberFormat="1" applyFont="1" applyFill="1" applyBorder="1" applyAlignment="1">
      <alignment horizontal="center" vertical="center" wrapText="1"/>
    </xf>
    <xf numFmtId="1" fontId="25" fillId="2" borderId="15" xfId="0" applyNumberFormat="1" applyFont="1" applyFill="1" applyBorder="1" applyAlignment="1">
      <alignment horizontal="center" vertical="center" wrapText="1"/>
    </xf>
    <xf numFmtId="1" fontId="25" fillId="2" borderId="27" xfId="0" applyNumberFormat="1" applyFont="1" applyFill="1" applyBorder="1" applyAlignment="1">
      <alignment horizontal="center" vertical="center" wrapText="1"/>
    </xf>
    <xf numFmtId="1" fontId="25" fillId="2" borderId="24" xfId="0" applyNumberFormat="1" applyFont="1" applyFill="1" applyBorder="1" applyAlignment="1">
      <alignment horizontal="center" vertical="center" wrapText="1"/>
    </xf>
    <xf numFmtId="1" fontId="25" fillId="2" borderId="25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46" fillId="8" borderId="1" xfId="0" applyFont="1" applyFill="1" applyBorder="1" applyAlignment="1">
      <alignment horizontal="left" vertical="top" wrapText="1"/>
    </xf>
    <xf numFmtId="0" fontId="46" fillId="8" borderId="22" xfId="0" applyFont="1" applyFill="1" applyBorder="1" applyAlignment="1">
      <alignment horizontal="left" vertical="top" wrapText="1"/>
    </xf>
    <xf numFmtId="0" fontId="46" fillId="3" borderId="23" xfId="0" applyFont="1" applyFill="1" applyBorder="1" applyAlignment="1">
      <alignment horizontal="left" vertical="center" wrapText="1"/>
    </xf>
    <xf numFmtId="0" fontId="46" fillId="3" borderId="1" xfId="0" applyFont="1" applyFill="1" applyBorder="1" applyAlignment="1">
      <alignment horizontal="left" vertical="center" wrapText="1"/>
    </xf>
    <xf numFmtId="0" fontId="46" fillId="3" borderId="22" xfId="0" applyFont="1" applyFill="1" applyBorder="1" applyAlignment="1">
      <alignment horizontal="left" vertical="center" wrapText="1"/>
    </xf>
    <xf numFmtId="1" fontId="25" fillId="2" borderId="23" xfId="0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1" fontId="25" fillId="2" borderId="22" xfId="0" applyNumberFormat="1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left" vertical="top" wrapText="1"/>
    </xf>
    <xf numFmtId="0" fontId="25" fillId="8" borderId="26" xfId="0" applyFont="1" applyFill="1" applyBorder="1" applyAlignment="1">
      <alignment horizontal="left" vertical="top" wrapText="1"/>
    </xf>
    <xf numFmtId="49" fontId="46" fillId="4" borderId="1" xfId="0" applyNumberFormat="1" applyFont="1" applyFill="1" applyBorder="1" applyAlignment="1">
      <alignment horizontal="left" vertical="center" wrapText="1"/>
    </xf>
    <xf numFmtId="49" fontId="46" fillId="4" borderId="22" xfId="0" applyNumberFormat="1" applyFont="1" applyFill="1" applyBorder="1" applyAlignment="1">
      <alignment horizontal="left" vertical="center" wrapText="1"/>
    </xf>
    <xf numFmtId="49" fontId="46" fillId="8" borderId="23" xfId="0" applyNumberFormat="1" applyFont="1" applyFill="1" applyBorder="1" applyAlignment="1">
      <alignment horizontal="left" vertical="top" wrapText="1"/>
    </xf>
    <xf numFmtId="49" fontId="46" fillId="8" borderId="1" xfId="0" applyNumberFormat="1" applyFont="1" applyFill="1" applyBorder="1" applyAlignment="1">
      <alignment horizontal="left" vertical="top" wrapText="1"/>
    </xf>
    <xf numFmtId="49" fontId="46" fillId="8" borderId="22" xfId="0" applyNumberFormat="1" applyFont="1" applyFill="1" applyBorder="1" applyAlignment="1">
      <alignment horizontal="left" vertical="top" wrapText="1"/>
    </xf>
    <xf numFmtId="1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wrapText="1"/>
    </xf>
    <xf numFmtId="49" fontId="46" fillId="4" borderId="23" xfId="0" applyNumberFormat="1" applyFont="1" applyFill="1" applyBorder="1" applyAlignment="1">
      <alignment horizontal="left" vertical="center" wrapText="1"/>
    </xf>
    <xf numFmtId="0" fontId="46" fillId="8" borderId="23" xfId="0" applyFont="1" applyFill="1" applyBorder="1" applyAlignment="1">
      <alignment horizontal="left" vertical="top" wrapText="1"/>
    </xf>
    <xf numFmtId="0" fontId="25" fillId="8" borderId="4" xfId="0" applyFont="1" applyFill="1" applyBorder="1" applyAlignment="1">
      <alignment horizontal="left" vertical="top" wrapText="1"/>
    </xf>
    <xf numFmtId="0" fontId="46" fillId="3" borderId="23" xfId="0" applyFont="1" applyFill="1" applyBorder="1" applyAlignment="1">
      <alignment horizontal="left"/>
    </xf>
    <xf numFmtId="0" fontId="46" fillId="3" borderId="1" xfId="0" applyFont="1" applyFill="1" applyBorder="1" applyAlignment="1">
      <alignment horizontal="left"/>
    </xf>
    <xf numFmtId="0" fontId="46" fillId="3" borderId="22" xfId="0" applyFont="1" applyFill="1" applyBorder="1" applyAlignment="1">
      <alignment horizontal="left"/>
    </xf>
    <xf numFmtId="0" fontId="46" fillId="3" borderId="23" xfId="0" applyFont="1" applyFill="1" applyBorder="1" applyAlignment="1">
      <alignment horizontal="left" vertical="center"/>
    </xf>
    <xf numFmtId="0" fontId="46" fillId="3" borderId="1" xfId="0" applyFont="1" applyFill="1" applyBorder="1" applyAlignment="1">
      <alignment horizontal="left" vertical="center"/>
    </xf>
    <xf numFmtId="0" fontId="46" fillId="3" borderId="22" xfId="0" applyFont="1" applyFill="1" applyBorder="1" applyAlignment="1">
      <alignment horizontal="left" vertical="center"/>
    </xf>
    <xf numFmtId="0" fontId="25" fillId="7" borderId="23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left" vertical="top" wrapText="1"/>
    </xf>
    <xf numFmtId="0" fontId="25" fillId="8" borderId="6" xfId="0" applyFont="1" applyFill="1" applyBorder="1" applyAlignment="1">
      <alignment horizontal="left" vertical="top" wrapText="1"/>
    </xf>
  </cellXfs>
  <cellStyles count="3">
    <cellStyle name="Normal" xfId="0" builtinId="0"/>
    <cellStyle name="Normal 2" xfId="2"/>
    <cellStyle name="Percent" xfId="1" builtinId="5"/>
  </cellStyles>
  <dxfs count="0"/>
  <tableStyles count="1" defaultTableStyle="Table Style 1" defaultPivotStyle="PivotStyleLight16">
    <tableStyle name="Table Style 1" pivot="0" count="0"/>
  </tableStyles>
  <colors>
    <mruColors>
      <color rgb="FFFFCC99"/>
      <color rgb="FFFF00FF"/>
      <color rgb="FFFF99FF"/>
      <color rgb="FF00CC00"/>
      <color rgb="FF66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-1.0319666355924189E-2"/>
                  <c:y val="-0.1065884062980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804284599560491E-2"/>
                  <c:y val="-2.471256847515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014786439983526E-3"/>
                  <c:y val="-8.0892079988280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85508342988658E-2"/>
                  <c:y val="-1.3330945225530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13961158329548E-2"/>
                  <c:y val="-1.3124975498003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0202227329174164E-2"/>
                  <c:y val="-3.0870055378083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489517279216369E-2"/>
                  <c:y val="-8.197372052757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792085969806823E-2"/>
                  <c:y val="-1.45893020990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rgbClr val="FFFF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'ALEKH 1'!$C$3:$C$10</c:f>
              <c:strCache>
                <c:ptCount val="8"/>
                <c:pt idx="0">
                  <c:v>loZ eglqyh dk;kZRed leqgkph  ,dq.k djkOnkjs  vk;</c:v>
                </c:pt>
                <c:pt idx="1">
                  <c:v>loZ eglqyh dk;kZRed leqgkph  ,dq.k djsRrj vk;</c:v>
                </c:pt>
                <c:pt idx="2">
                  <c:v>loZ eglqyh dk;kZRed leqgkph  ,dq.k eglqyh vuqnku  vk;</c:v>
                </c:pt>
                <c:pt idx="3">
                  <c:v>loZ eglqyh dk;kZRed leqgkph  ,dq.k brj  vk;</c:v>
                </c:pt>
                <c:pt idx="4">
                  <c:v>loZ HkkaMoyh dk;kZRed leqgkph ,dq.k vuqnkuOnkjs vk;</c:v>
                </c:pt>
                <c:pt idx="5">
                  <c:v>loZ HkkaMoyh dk;kZRed leqgkph ,dq.k dtkZOnkjs vk;</c:v>
                </c:pt>
                <c:pt idx="6">
                  <c:v>loZ Bsoh dk;kZRed leqgkph ,dq.k fu{ksi o BsohOnkjs vk;</c:v>
                </c:pt>
                <c:pt idx="7">
                  <c:v>loZ vxzhe  dk;kZRed leqgkph ,dq.k vxzheOnkjs vk;</c:v>
                </c:pt>
              </c:strCache>
            </c:strRef>
          </c:cat>
          <c:val>
            <c:numRef>
              <c:f>'ALEKH 1'!$D$3:$D$10</c:f>
              <c:numCache>
                <c:formatCode>0.00</c:formatCode>
                <c:ptCount val="8"/>
                <c:pt idx="0">
                  <c:v>37.04</c:v>
                </c:pt>
                <c:pt idx="1">
                  <c:v>29.93</c:v>
                </c:pt>
                <c:pt idx="2">
                  <c:v>7.79</c:v>
                </c:pt>
                <c:pt idx="3">
                  <c:v>1.1000000000000001</c:v>
                </c:pt>
                <c:pt idx="4">
                  <c:v>19.670000000000002</c:v>
                </c:pt>
                <c:pt idx="5">
                  <c:v>1.28</c:v>
                </c:pt>
                <c:pt idx="6">
                  <c:v>2.77</c:v>
                </c:pt>
                <c:pt idx="7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>
              <a:latin typeface="Kruti Dev 692" pitchFamily="2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68389874138709E-2"/>
          <c:y val="2.2080774306826211E-2"/>
          <c:w val="0.88529892388326126"/>
          <c:h val="0.72748221006403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'ALEKH 3'!$D$3</c:f>
              <c:strCache>
                <c:ptCount val="1"/>
                <c:pt idx="0">
                  <c:v>2011&amp;2012 okLrfod</c:v>
                </c:pt>
              </c:strCache>
            </c:strRef>
          </c:tx>
          <c:spPr>
            <a:solidFill>
              <a:srgbClr val="66CCFF"/>
            </a:solidFill>
          </c:spPr>
          <c:invertIfNegative val="0"/>
          <c:cat>
            <c:strRef>
              <c:f>'ALEKH 3'!$C$4:$C$11</c:f>
              <c:strCache>
                <c:ptCount val="8"/>
                <c:pt idx="0">
                  <c:v>,dq.k djkOnkjs  vk;</c:v>
                </c:pt>
                <c:pt idx="1">
                  <c:v>,dq.k djsRrj vk;</c:v>
                </c:pt>
                <c:pt idx="2">
                  <c:v>,dq.k eglqyh vuqnku  vk;</c:v>
                </c:pt>
                <c:pt idx="3">
                  <c:v>,dq.k brj  vk;</c:v>
                </c:pt>
                <c:pt idx="4">
                  <c:v>,dq.k HkkaMoyh vuqnkukOnkjs vk;</c:v>
                </c:pt>
                <c:pt idx="5">
                  <c:v>,dq.k HkkaMoyh dtkZOnkjs vk;</c:v>
                </c:pt>
                <c:pt idx="6">
                  <c:v>,dq.k fu{ksi o BsohOnkjs vk;</c:v>
                </c:pt>
                <c:pt idx="7">
                  <c:v>,dq.k vxzheOnkjs vk;</c:v>
                </c:pt>
              </c:strCache>
            </c:strRef>
          </c:cat>
          <c:val>
            <c:numRef>
              <c:f>'ALEKH 3'!$D$4:$D$11</c:f>
              <c:numCache>
                <c:formatCode>0.00</c:formatCode>
                <c:ptCount val="8"/>
                <c:pt idx="0">
                  <c:v>54143.490000000005</c:v>
                </c:pt>
                <c:pt idx="1">
                  <c:v>10308.75</c:v>
                </c:pt>
                <c:pt idx="2">
                  <c:v>5049.59</c:v>
                </c:pt>
                <c:pt idx="3">
                  <c:v>4163.6900000000005</c:v>
                </c:pt>
                <c:pt idx="4">
                  <c:v>2543.7799999999997</c:v>
                </c:pt>
                <c:pt idx="5">
                  <c:v>1500</c:v>
                </c:pt>
                <c:pt idx="6">
                  <c:v>3838.68</c:v>
                </c:pt>
                <c:pt idx="7">
                  <c:v>1.23</c:v>
                </c:pt>
              </c:numCache>
            </c:numRef>
          </c:val>
        </c:ser>
        <c:ser>
          <c:idx val="1"/>
          <c:order val="1"/>
          <c:tx>
            <c:strRef>
              <c:f>'ALEKH 3'!$E$3</c:f>
              <c:strCache>
                <c:ptCount val="1"/>
                <c:pt idx="0">
                  <c:v>2012&amp;2013 okLrfod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'ALEKH 3'!$C$4:$C$11</c:f>
              <c:strCache>
                <c:ptCount val="8"/>
                <c:pt idx="0">
                  <c:v>,dq.k djkOnkjs  vk;</c:v>
                </c:pt>
                <c:pt idx="1">
                  <c:v>,dq.k djsRrj vk;</c:v>
                </c:pt>
                <c:pt idx="2">
                  <c:v>,dq.k eglqyh vuqnku  vk;</c:v>
                </c:pt>
                <c:pt idx="3">
                  <c:v>,dq.k brj  vk;</c:v>
                </c:pt>
                <c:pt idx="4">
                  <c:v>,dq.k HkkaMoyh vuqnkukOnkjs vk;</c:v>
                </c:pt>
                <c:pt idx="5">
                  <c:v>,dq.k HkkaMoyh dtkZOnkjs vk;</c:v>
                </c:pt>
                <c:pt idx="6">
                  <c:v>,dq.k fu{ksi o BsohOnkjs vk;</c:v>
                </c:pt>
                <c:pt idx="7">
                  <c:v>,dq.k vxzheOnkjs vk;</c:v>
                </c:pt>
              </c:strCache>
            </c:strRef>
          </c:cat>
          <c:val>
            <c:numRef>
              <c:f>'ALEKH 3'!$E$4:$E$11</c:f>
              <c:numCache>
                <c:formatCode>0.00</c:formatCode>
                <c:ptCount val="8"/>
                <c:pt idx="0">
                  <c:v>60066.390000000007</c:v>
                </c:pt>
                <c:pt idx="1">
                  <c:v>12308.759999999998</c:v>
                </c:pt>
                <c:pt idx="2">
                  <c:v>4797.91</c:v>
                </c:pt>
                <c:pt idx="3">
                  <c:v>7214.5700000000015</c:v>
                </c:pt>
                <c:pt idx="4">
                  <c:v>1071.18</c:v>
                </c:pt>
                <c:pt idx="5">
                  <c:v>3500</c:v>
                </c:pt>
                <c:pt idx="6">
                  <c:v>4939.51</c:v>
                </c:pt>
                <c:pt idx="7">
                  <c:v>114.46</c:v>
                </c:pt>
              </c:numCache>
            </c:numRef>
          </c:val>
        </c:ser>
        <c:ser>
          <c:idx val="2"/>
          <c:order val="2"/>
          <c:tx>
            <c:strRef>
              <c:f>'ALEKH 3'!$F$3</c:f>
              <c:strCache>
                <c:ptCount val="1"/>
                <c:pt idx="0">
                  <c:v>2013&amp;2014 okLrfod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cat>
            <c:strRef>
              <c:f>'ALEKH 3'!$C$4:$C$11</c:f>
              <c:strCache>
                <c:ptCount val="8"/>
                <c:pt idx="0">
                  <c:v>,dq.k djkOnkjs  vk;</c:v>
                </c:pt>
                <c:pt idx="1">
                  <c:v>,dq.k djsRrj vk;</c:v>
                </c:pt>
                <c:pt idx="2">
                  <c:v>,dq.k eglqyh vuqnku  vk;</c:v>
                </c:pt>
                <c:pt idx="3">
                  <c:v>,dq.k brj  vk;</c:v>
                </c:pt>
                <c:pt idx="4">
                  <c:v>,dq.k HkkaMoyh vuqnkukOnkjs vk;</c:v>
                </c:pt>
                <c:pt idx="5">
                  <c:v>,dq.k HkkaMoyh dtkZOnkjs vk;</c:v>
                </c:pt>
                <c:pt idx="6">
                  <c:v>,dq.k fu{ksi o BsohOnkjs vk;</c:v>
                </c:pt>
                <c:pt idx="7">
                  <c:v>,dq.k vxzheOnkjs vk;</c:v>
                </c:pt>
              </c:strCache>
            </c:strRef>
          </c:cat>
          <c:val>
            <c:numRef>
              <c:f>'ALEKH 3'!$F$4:$F$11</c:f>
              <c:numCache>
                <c:formatCode>0.00</c:formatCode>
                <c:ptCount val="8"/>
                <c:pt idx="0">
                  <c:v>44169.99</c:v>
                </c:pt>
                <c:pt idx="1">
                  <c:v>15653.039999999999</c:v>
                </c:pt>
                <c:pt idx="2">
                  <c:v>8784.52</c:v>
                </c:pt>
                <c:pt idx="3">
                  <c:v>6527.1000000000013</c:v>
                </c:pt>
                <c:pt idx="4">
                  <c:v>3766.0299999999997</c:v>
                </c:pt>
                <c:pt idx="5">
                  <c:v>0</c:v>
                </c:pt>
                <c:pt idx="6">
                  <c:v>4163.91</c:v>
                </c:pt>
                <c:pt idx="7">
                  <c:v>82.17</c:v>
                </c:pt>
              </c:numCache>
            </c:numRef>
          </c:val>
        </c:ser>
        <c:ser>
          <c:idx val="3"/>
          <c:order val="3"/>
          <c:tx>
            <c:strRef>
              <c:f>'ALEKH 3'!$G$3</c:f>
              <c:strCache>
                <c:ptCount val="1"/>
                <c:pt idx="0">
                  <c:v>2014&amp;2015 lkyps lq/kkjhr LFkk;h lferh }kjk lwfpr</c:v>
                </c:pt>
              </c:strCache>
            </c:strRef>
          </c:tx>
          <c:spPr>
            <a:solidFill>
              <a:srgbClr val="FF99FF"/>
            </a:solidFill>
          </c:spPr>
          <c:invertIfNegative val="0"/>
          <c:cat>
            <c:strRef>
              <c:f>'ALEKH 3'!$C$4:$C$11</c:f>
              <c:strCache>
                <c:ptCount val="8"/>
                <c:pt idx="0">
                  <c:v>,dq.k djkOnkjs  vk;</c:v>
                </c:pt>
                <c:pt idx="1">
                  <c:v>,dq.k djsRrj vk;</c:v>
                </c:pt>
                <c:pt idx="2">
                  <c:v>,dq.k eglqyh vuqnku  vk;</c:v>
                </c:pt>
                <c:pt idx="3">
                  <c:v>,dq.k brj  vk;</c:v>
                </c:pt>
                <c:pt idx="4">
                  <c:v>,dq.k HkkaMoyh vuqnkukOnkjs vk;</c:v>
                </c:pt>
                <c:pt idx="5">
                  <c:v>,dq.k HkkaMoyh dtkZOnkjs vk;</c:v>
                </c:pt>
                <c:pt idx="6">
                  <c:v>,dq.k fu{ksi o BsohOnkjs vk;</c:v>
                </c:pt>
                <c:pt idx="7">
                  <c:v>,dq.k vxzheOnkjs vk;</c:v>
                </c:pt>
              </c:strCache>
            </c:strRef>
          </c:cat>
          <c:val>
            <c:numRef>
              <c:f>'ALEKH 3'!$G$4:$G$11</c:f>
              <c:numCache>
                <c:formatCode>0.00</c:formatCode>
                <c:ptCount val="8"/>
                <c:pt idx="0">
                  <c:v>62500</c:v>
                </c:pt>
                <c:pt idx="1">
                  <c:v>24062.02</c:v>
                </c:pt>
                <c:pt idx="2">
                  <c:v>12755</c:v>
                </c:pt>
                <c:pt idx="3">
                  <c:v>5931</c:v>
                </c:pt>
                <c:pt idx="4">
                  <c:v>3075</c:v>
                </c:pt>
                <c:pt idx="5">
                  <c:v>20000</c:v>
                </c:pt>
                <c:pt idx="6">
                  <c:v>4125</c:v>
                </c:pt>
                <c:pt idx="7">
                  <c:v>605</c:v>
                </c:pt>
              </c:numCache>
            </c:numRef>
          </c:val>
        </c:ser>
        <c:ser>
          <c:idx val="4"/>
          <c:order val="4"/>
          <c:tx>
            <c:strRef>
              <c:f>'ALEKH 3'!$H$3</c:f>
              <c:strCache>
                <c:ptCount val="1"/>
                <c:pt idx="0">
                  <c:v>2015&amp;2016 lkyps çLrkfor LFkk;h lferh }kjk lwfpr</c:v>
                </c:pt>
              </c:strCache>
            </c:strRef>
          </c:tx>
          <c:spPr>
            <a:solidFill>
              <a:srgbClr val="FFFF00"/>
            </a:solidFill>
            <a:effectLst>
              <a:glow rad="63500">
                <a:schemeClr val="accent2">
                  <a:satMod val="175000"/>
                  <a:alpha val="40000"/>
                </a:schemeClr>
              </a:glow>
            </a:effectLst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cat>
            <c:strRef>
              <c:f>'ALEKH 3'!$C$4:$C$11</c:f>
              <c:strCache>
                <c:ptCount val="8"/>
                <c:pt idx="0">
                  <c:v>,dq.k djkOnkjs  vk;</c:v>
                </c:pt>
                <c:pt idx="1">
                  <c:v>,dq.k djsRrj vk;</c:v>
                </c:pt>
                <c:pt idx="2">
                  <c:v>,dq.k eglqyh vuqnku  vk;</c:v>
                </c:pt>
                <c:pt idx="3">
                  <c:v>,dq.k brj  vk;</c:v>
                </c:pt>
                <c:pt idx="4">
                  <c:v>,dq.k HkkaMoyh vuqnkukOnkjs vk;</c:v>
                </c:pt>
                <c:pt idx="5">
                  <c:v>,dq.k HkkaMoyh dtkZOnkjs vk;</c:v>
                </c:pt>
                <c:pt idx="6">
                  <c:v>,dq.k fu{ksi o BsohOnkjs vk;</c:v>
                </c:pt>
                <c:pt idx="7">
                  <c:v>,dq.k vxzheOnkjs vk;</c:v>
                </c:pt>
              </c:strCache>
            </c:strRef>
          </c:cat>
          <c:val>
            <c:numRef>
              <c:f>'ALEKH 3'!$H$4:$H$11</c:f>
              <c:numCache>
                <c:formatCode>0.00</c:formatCode>
                <c:ptCount val="8"/>
                <c:pt idx="0">
                  <c:v>72085.05</c:v>
                </c:pt>
                <c:pt idx="1">
                  <c:v>58254.020000000004</c:v>
                </c:pt>
                <c:pt idx="2">
                  <c:v>15167</c:v>
                </c:pt>
                <c:pt idx="3">
                  <c:v>2139</c:v>
                </c:pt>
                <c:pt idx="4">
                  <c:v>38275</c:v>
                </c:pt>
                <c:pt idx="5">
                  <c:v>2500</c:v>
                </c:pt>
                <c:pt idx="6">
                  <c:v>5391.2179999999998</c:v>
                </c:pt>
                <c:pt idx="7">
                  <c:v>805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58432"/>
        <c:axId val="60659968"/>
      </c:barChart>
      <c:catAx>
        <c:axId val="6065843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300">
                <a:solidFill>
                  <a:schemeClr val="bg1"/>
                </a:solidFill>
                <a:latin typeface="Kruti Dev 692" pitchFamily="2" charset="0"/>
              </a:defRPr>
            </a:pPr>
            <a:endParaRPr lang="en-US"/>
          </a:p>
        </c:txPr>
        <c:crossAx val="60659968"/>
        <c:crosses val="autoZero"/>
        <c:auto val="1"/>
        <c:lblAlgn val="ctr"/>
        <c:lblOffset val="100"/>
        <c:noMultiLvlLbl val="0"/>
      </c:catAx>
      <c:valAx>
        <c:axId val="60659968"/>
        <c:scaling>
          <c:orientation val="minMax"/>
          <c:max val="90000"/>
        </c:scaling>
        <c:delete val="0"/>
        <c:axPos val="l"/>
        <c:majorGridlines>
          <c:spPr>
            <a:ln w="12700" cap="flat" cmpd="sng" algn="ctr">
              <a:solidFill>
                <a:schemeClr val="accent2"/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jorGridlines>
        <c:numFmt formatCode="0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0658432"/>
        <c:crosses val="autoZero"/>
        <c:crossBetween val="between"/>
      </c:valAx>
      <c:spPr>
        <a:ln w="28575">
          <a:solidFill>
            <a:schemeClr val="accent6">
              <a:lumMod val="60000"/>
              <a:lumOff val="4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4412514076803186E-3"/>
          <c:y val="0.85293326701592853"/>
          <c:w val="0.95911422866399165"/>
          <c:h val="0.14706673298407141"/>
        </c:manualLayout>
      </c:layout>
      <c:overlay val="0"/>
      <c:txPr>
        <a:bodyPr/>
        <a:lstStyle/>
        <a:p>
          <a:pPr>
            <a:defRPr sz="1500">
              <a:latin typeface="Kruti Dev 692" pitchFamily="2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31" l="0.70000000000000062" r="0.70000000000000062" t="0.7500000000000131" header="0.30000000000000032" footer="0.30000000000000032"/>
    <c:pageSetup paperSize="8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7"/>
            <c:bubble3D val="0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-2.1161555256043438E-2"/>
                  <c:y val="-0.203342452485282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804284599560647E-2"/>
                  <c:y val="-2.471256847515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8014786439983526E-3"/>
                  <c:y val="-8.0892079988280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85508342988658E-2"/>
                  <c:y val="-1.33309452255305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462714683187527E-3"/>
                  <c:y val="-2.4822989479138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2638859331776E-2"/>
                  <c:y val="-1.343962731606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6582882094693201E-2"/>
                  <c:y val="-1.8620719936251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rgbClr val="FFFF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'ALEKH 2'!$C$3:$C$10</c:f>
              <c:strCache>
                <c:ptCount val="8"/>
                <c:pt idx="0">
                  <c:v>loZ eglqyh dk;kZRed leqgkph  ,dq.k djkOnkjs  vk;</c:v>
                </c:pt>
                <c:pt idx="1">
                  <c:v>loZ eglqyh dk;kZRed leqgkph  ,dq.k djsRrj vk;</c:v>
                </c:pt>
                <c:pt idx="2">
                  <c:v>loZ eglqyh dk;kZRed leqgkph  ,dq.k eglqyh vuqnku  vk;</c:v>
                </c:pt>
                <c:pt idx="3">
                  <c:v>loZ eglqyh dk;kZRed leqgkph  ,dq.k brj  vk;</c:v>
                </c:pt>
                <c:pt idx="4">
                  <c:v>loZ HkkaMoyh dk;kZRed leqgkph ,dq.k vuqnkuOnkjs vk;</c:v>
                </c:pt>
                <c:pt idx="5">
                  <c:v>loZ HkkaMoyh dk;kZRed leqgkph ,dq.k dtkZOnkjs vk;</c:v>
                </c:pt>
                <c:pt idx="6">
                  <c:v>loZ Bsoh dk;kZRed leqgkph ,dq.k fu{ksi o BsohOnkjs vk;</c:v>
                </c:pt>
                <c:pt idx="7">
                  <c:v>loZ vxzhe  dk;kZRed leqgkph ,dq.k vxzheOnkjs vk;</c:v>
                </c:pt>
              </c:strCache>
            </c:strRef>
          </c:cat>
          <c:val>
            <c:numRef>
              <c:f>'ALEKH 2'!$G$3:$G$10</c:f>
              <c:numCache>
                <c:formatCode>0.00</c:formatCode>
                <c:ptCount val="8"/>
                <c:pt idx="0">
                  <c:v>45.532522796352588</c:v>
                </c:pt>
                <c:pt idx="1">
                  <c:v>21.133738601823712</c:v>
                </c:pt>
                <c:pt idx="2">
                  <c:v>4.4322188449848028</c:v>
                </c:pt>
                <c:pt idx="3">
                  <c:v>5.9939209726443776</c:v>
                </c:pt>
                <c:pt idx="4">
                  <c:v>1.595744680851064</c:v>
                </c:pt>
                <c:pt idx="5">
                  <c:v>16.717325227963528</c:v>
                </c:pt>
                <c:pt idx="6">
                  <c:v>4.2267477203647426</c:v>
                </c:pt>
                <c:pt idx="7">
                  <c:v>0.36778115501519759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600">
              <a:latin typeface="Kruti Dev 692" pitchFamily="2" charset="0"/>
            </a:defRPr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11</xdr:row>
      <xdr:rowOff>57150</xdr:rowOff>
    </xdr:from>
    <xdr:to>
      <xdr:col>4</xdr:col>
      <xdr:colOff>9525</xdr:colOff>
      <xdr:row>44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49307</xdr:colOff>
      <xdr:row>11</xdr:row>
      <xdr:rowOff>44824</xdr:rowOff>
    </xdr:from>
    <xdr:to>
      <xdr:col>8</xdr:col>
      <xdr:colOff>38101</xdr:colOff>
      <xdr:row>49</xdr:row>
      <xdr:rowOff>13639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11</xdr:row>
      <xdr:rowOff>33618</xdr:rowOff>
    </xdr:from>
    <xdr:to>
      <xdr:col>4</xdr:col>
      <xdr:colOff>1199029</xdr:colOff>
      <xdr:row>44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-FINAL%20%20-%20EXPENDI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 FINAL"/>
      <sheetName val="ALEKHA 2"/>
      <sheetName val="ALEKH 2"/>
      <sheetName val="MukhyaGoshwara"/>
      <sheetName val="MAHSULI ABSTACT- M-B-D-A "/>
      <sheetName val="MAHSULI -EXP"/>
      <sheetName val="BHANDAWALI-EXP"/>
      <sheetName val="DEPOSIT-EXP"/>
      <sheetName val=" ADVANCE-EXP"/>
      <sheetName val="ZONAL BUGET"/>
      <sheetName val="PRABHAG SAMITI BUGET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P15">
            <v>350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Kruti Dev 692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17" sqref="G17"/>
    </sheetView>
  </sheetViews>
  <sheetFormatPr defaultRowHeight="15"/>
  <cols>
    <col min="1" max="1" width="9" style="19"/>
    <col min="2" max="2" width="9" style="18"/>
    <col min="3" max="3" width="72" style="45" customWidth="1"/>
    <col min="4" max="4" width="19.625" style="19" customWidth="1"/>
    <col min="5" max="5" width="11.5" style="19" customWidth="1"/>
    <col min="6" max="6" width="13.875" style="40" customWidth="1"/>
    <col min="7" max="7" width="8.25" style="40" customWidth="1"/>
    <col min="8" max="8" width="13.375" style="40" customWidth="1"/>
    <col min="9" max="9" width="9.375" style="19" bestFit="1" customWidth="1"/>
    <col min="10" max="16384" width="9" style="19"/>
  </cols>
  <sheetData>
    <row r="1" spans="1:9" ht="15.75" thickBot="1"/>
    <row r="2" spans="1:9" ht="57" customHeight="1" thickBot="1">
      <c r="C2" s="594" t="s">
        <v>566</v>
      </c>
      <c r="D2" s="595"/>
      <c r="E2" s="68"/>
      <c r="F2" s="56" t="e">
        <f>+#REF!</f>
        <v>#REF!</v>
      </c>
    </row>
    <row r="3" spans="1:9" ht="24.95" customHeight="1">
      <c r="A3" s="19" t="s">
        <v>120</v>
      </c>
      <c r="B3" s="18">
        <v>1</v>
      </c>
      <c r="C3" s="58" t="s">
        <v>150</v>
      </c>
      <c r="D3" s="175">
        <v>37.04</v>
      </c>
      <c r="E3" s="64">
        <v>720.85</v>
      </c>
      <c r="F3" s="57">
        <v>749.01</v>
      </c>
      <c r="G3" s="57">
        <f>SUM(E3*100/E11)</f>
        <v>37.039606198873678</v>
      </c>
      <c r="H3" s="57">
        <f>+'INCOME ABSRTACT-M-B-D-A'!M49</f>
        <v>72085.05</v>
      </c>
      <c r="I3" s="27">
        <f>(E3*100)/E11</f>
        <v>37.039606198873678</v>
      </c>
    </row>
    <row r="4" spans="1:9" ht="24.95" customHeight="1">
      <c r="A4" s="19" t="s">
        <v>120</v>
      </c>
      <c r="B4" s="18">
        <v>2</v>
      </c>
      <c r="C4" s="60" t="s">
        <v>149</v>
      </c>
      <c r="D4" s="176">
        <v>29.93</v>
      </c>
      <c r="E4" s="65">
        <v>582.54</v>
      </c>
      <c r="F4" s="57">
        <v>347.65</v>
      </c>
      <c r="G4" s="57">
        <f>SUM(E4*100/E11)</f>
        <v>29.932790726353435</v>
      </c>
      <c r="H4" s="57">
        <f>+'INCOME ABSRTACT-M-B-D-A'!M50</f>
        <v>58254.020000000004</v>
      </c>
      <c r="I4" s="27">
        <f>(E4*100)/E11</f>
        <v>29.932790726353435</v>
      </c>
    </row>
    <row r="5" spans="1:9" ht="24.95" customHeight="1">
      <c r="A5" s="19" t="s">
        <v>120</v>
      </c>
      <c r="B5" s="18">
        <v>3</v>
      </c>
      <c r="C5" s="60" t="s">
        <v>151</v>
      </c>
      <c r="D5" s="176">
        <v>7.79</v>
      </c>
      <c r="E5" s="65">
        <v>151.66999999999999</v>
      </c>
      <c r="F5" s="57">
        <v>72.91</v>
      </c>
      <c r="G5" s="57">
        <f>SUM(E5*100/E11)</f>
        <v>7.7932955152710965</v>
      </c>
      <c r="H5" s="57">
        <f>+'INCOME ABSRTACT-M-B-D-A'!M51</f>
        <v>15167</v>
      </c>
      <c r="I5" s="27">
        <f>(E5*100)/E11</f>
        <v>7.7932955152710965</v>
      </c>
    </row>
    <row r="6" spans="1:9" ht="24.95" customHeight="1">
      <c r="A6" s="19" t="s">
        <v>120</v>
      </c>
      <c r="B6" s="18">
        <v>4</v>
      </c>
      <c r="C6" s="60" t="s">
        <v>152</v>
      </c>
      <c r="D6" s="176">
        <v>1.1000000000000001</v>
      </c>
      <c r="E6" s="65">
        <v>21.39</v>
      </c>
      <c r="F6" s="57">
        <v>98.6</v>
      </c>
      <c r="G6" s="57">
        <f>SUM(E6*100/E11)</f>
        <v>1.0990874337156247</v>
      </c>
      <c r="H6" s="57">
        <f>+'INCOME ABSRTACT-M-B-D-A'!M52</f>
        <v>2139</v>
      </c>
      <c r="I6" s="27">
        <f>(E6*100)/E11</f>
        <v>1.0990874337156247</v>
      </c>
    </row>
    <row r="7" spans="1:9" ht="24.95" customHeight="1">
      <c r="A7" s="19" t="s">
        <v>120</v>
      </c>
      <c r="B7" s="18">
        <v>5</v>
      </c>
      <c r="C7" s="60" t="s">
        <v>154</v>
      </c>
      <c r="D7" s="176">
        <v>19.670000000000002</v>
      </c>
      <c r="E7" s="65">
        <v>382.75</v>
      </c>
      <c r="F7" s="57">
        <v>26.25</v>
      </c>
      <c r="G7" s="57">
        <f>SUM(E7*100/E11)</f>
        <v>19.666933859497675</v>
      </c>
      <c r="H7" s="57">
        <f>+'INCOME ABSRTACT-M-B-D-A'!M65</f>
        <v>38275</v>
      </c>
      <c r="I7" s="27">
        <f>(E7*100)/E11</f>
        <v>19.666933859497675</v>
      </c>
    </row>
    <row r="8" spans="1:9" ht="24.95" customHeight="1">
      <c r="A8" s="19" t="s">
        <v>120</v>
      </c>
      <c r="B8" s="18">
        <v>6</v>
      </c>
      <c r="C8" s="60" t="s">
        <v>153</v>
      </c>
      <c r="D8" s="176">
        <v>1.28</v>
      </c>
      <c r="E8" s="65">
        <v>25</v>
      </c>
      <c r="F8" s="57">
        <v>275</v>
      </c>
      <c r="G8" s="57">
        <f>SUM(E8*100/E11)</f>
        <v>1.2845809183212069</v>
      </c>
      <c r="H8" s="57">
        <f>+'INCOME ABSRTACT-M-B-D-A'!M66</f>
        <v>2500</v>
      </c>
      <c r="I8" s="27">
        <f>(E8*100)/E11</f>
        <v>1.2845809183212069</v>
      </c>
    </row>
    <row r="9" spans="1:9" ht="24.95" customHeight="1">
      <c r="A9" s="19" t="s">
        <v>120</v>
      </c>
      <c r="B9" s="18">
        <v>7</v>
      </c>
      <c r="C9" s="60" t="s">
        <v>199</v>
      </c>
      <c r="D9" s="176">
        <v>2.77</v>
      </c>
      <c r="E9" s="65">
        <v>53.91</v>
      </c>
      <c r="F9" s="57">
        <v>69.53</v>
      </c>
      <c r="G9" s="57">
        <f>SUM(E9*100/E11)</f>
        <v>2.7700702922678504</v>
      </c>
      <c r="H9" s="57">
        <f>+'INCOME ABSRTACT-M-B-D-A'!M85</f>
        <v>5391.2179999999998</v>
      </c>
      <c r="I9" s="27">
        <f>(E9*100)/E11</f>
        <v>2.7700702922678504</v>
      </c>
    </row>
    <row r="10" spans="1:9" ht="24.95" customHeight="1">
      <c r="A10" s="19" t="s">
        <v>120</v>
      </c>
      <c r="B10" s="18">
        <v>8</v>
      </c>
      <c r="C10" s="60" t="s">
        <v>200</v>
      </c>
      <c r="D10" s="176">
        <v>0.42</v>
      </c>
      <c r="E10" s="65">
        <v>8.0500000000000007</v>
      </c>
      <c r="F10" s="57">
        <v>6.05</v>
      </c>
      <c r="G10" s="57">
        <f>SUM(E10*100/E11)</f>
        <v>0.41363505569942866</v>
      </c>
      <c r="H10" s="57">
        <f>+'INCOME ABSRTACT-M-B-D-A'!M100</f>
        <v>805</v>
      </c>
      <c r="I10" s="27">
        <f>(E10*100)/E11</f>
        <v>0.41363505569942866</v>
      </c>
    </row>
    <row r="11" spans="1:9" ht="25.5" customHeight="1" thickBot="1">
      <c r="C11" s="62"/>
      <c r="D11" s="183">
        <f>SUM(D3:D10)</f>
        <v>100</v>
      </c>
      <c r="E11" s="66">
        <f>SUM(E3:E10)</f>
        <v>1946.16</v>
      </c>
      <c r="F11" s="57">
        <f>SUM(E3:E10)</f>
        <v>1946.16</v>
      </c>
      <c r="G11" s="57">
        <f>SUM(G3:G10)</f>
        <v>100</v>
      </c>
      <c r="H11" s="57">
        <f>SUM(H3:H10)</f>
        <v>194616.288</v>
      </c>
      <c r="I11" s="27">
        <f>SUM(I3:I10)</f>
        <v>100</v>
      </c>
    </row>
    <row r="13" spans="1:9">
      <c r="E13" s="27"/>
    </row>
  </sheetData>
  <mergeCells count="1">
    <mergeCell ref="C2:D2"/>
  </mergeCells>
  <printOptions horizontalCentered="1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topLeftCell="A19" zoomScaleNormal="115" zoomScaleSheetLayoutView="100" workbookViewId="0">
      <selection activeCell="C3" sqref="C3:H11"/>
    </sheetView>
  </sheetViews>
  <sheetFormatPr defaultRowHeight="14.25" outlineLevelCol="1"/>
  <cols>
    <col min="1" max="2" width="9" style="18"/>
    <col min="3" max="3" width="36.5" style="45" customWidth="1"/>
    <col min="4" max="4" width="10.625" style="47" customWidth="1"/>
    <col min="5" max="6" width="10.625" style="48" customWidth="1"/>
    <col min="7" max="7" width="12.25" style="19" customWidth="1" outlineLevel="1"/>
    <col min="8" max="8" width="13.25" style="19" customWidth="1"/>
    <col min="9" max="9" width="12.5" style="19" customWidth="1"/>
    <col min="10" max="16384" width="9" style="19"/>
  </cols>
  <sheetData>
    <row r="1" spans="1:9" ht="15" thickBot="1"/>
    <row r="2" spans="1:9" ht="57.75" customHeight="1">
      <c r="C2" s="596" t="s">
        <v>563</v>
      </c>
      <c r="D2" s="597"/>
      <c r="E2" s="597"/>
      <c r="F2" s="597"/>
      <c r="G2" s="597"/>
      <c r="H2" s="597"/>
      <c r="I2" s="27"/>
    </row>
    <row r="3" spans="1:9" ht="70.5" customHeight="1">
      <c r="C3" s="178"/>
      <c r="D3" s="179" t="s">
        <v>468</v>
      </c>
      <c r="E3" s="179" t="s">
        <v>469</v>
      </c>
      <c r="F3" s="179" t="s">
        <v>541</v>
      </c>
      <c r="G3" s="179" t="s">
        <v>564</v>
      </c>
      <c r="H3" s="179" t="s">
        <v>565</v>
      </c>
    </row>
    <row r="4" spans="1:9" ht="24.95" customHeight="1">
      <c r="A4" s="18" t="s">
        <v>121</v>
      </c>
      <c r="B4" s="18">
        <v>1</v>
      </c>
      <c r="C4" s="180" t="s">
        <v>202</v>
      </c>
      <c r="D4" s="181">
        <f>'INCOME ABSRTACT-M-B-D-A'!F49</f>
        <v>54143.490000000005</v>
      </c>
      <c r="E4" s="181">
        <f>'INCOME ABSRTACT-M-B-D-A'!G49</f>
        <v>60066.390000000007</v>
      </c>
      <c r="F4" s="181">
        <f>'INCOME ABSRTACT-M-B-D-A'!H49</f>
        <v>44169.99</v>
      </c>
      <c r="G4" s="181">
        <f>'INCOME ABSRTACT-M-B-D-A'!K49</f>
        <v>62500</v>
      </c>
      <c r="H4" s="181">
        <f>'INCOME ABSRTACT-M-B-D-A'!M49</f>
        <v>72085.05</v>
      </c>
    </row>
    <row r="5" spans="1:9" ht="24.95" customHeight="1">
      <c r="A5" s="18" t="s">
        <v>121</v>
      </c>
      <c r="B5" s="18">
        <v>2</v>
      </c>
      <c r="C5" s="180" t="s">
        <v>203</v>
      </c>
      <c r="D5" s="181">
        <f>'INCOME ABSRTACT-M-B-D-A'!F50</f>
        <v>10308.75</v>
      </c>
      <c r="E5" s="181">
        <f>'INCOME ABSRTACT-M-B-D-A'!G50</f>
        <v>12308.759999999998</v>
      </c>
      <c r="F5" s="181">
        <f>'INCOME ABSRTACT-M-B-D-A'!H50</f>
        <v>15653.039999999999</v>
      </c>
      <c r="G5" s="181">
        <f>'INCOME ABSRTACT-M-B-D-A'!K50</f>
        <v>24062.02</v>
      </c>
      <c r="H5" s="181">
        <f>'INCOME ABSRTACT-M-B-D-A'!M50</f>
        <v>58254.020000000004</v>
      </c>
    </row>
    <row r="6" spans="1:9" ht="24.95" customHeight="1">
      <c r="A6" s="18" t="s">
        <v>121</v>
      </c>
      <c r="B6" s="18">
        <v>3</v>
      </c>
      <c r="C6" s="180" t="s">
        <v>204</v>
      </c>
      <c r="D6" s="181">
        <f>'INCOME ABSRTACT-M-B-D-A'!F51</f>
        <v>5049.59</v>
      </c>
      <c r="E6" s="181">
        <f>'INCOME ABSRTACT-M-B-D-A'!G51</f>
        <v>4797.91</v>
      </c>
      <c r="F6" s="181">
        <f>'INCOME ABSRTACT-M-B-D-A'!H51</f>
        <v>8784.52</v>
      </c>
      <c r="G6" s="181">
        <f>'INCOME ABSRTACT-M-B-D-A'!K51</f>
        <v>12755</v>
      </c>
      <c r="H6" s="181">
        <f>'INCOME ABSRTACT-M-B-D-A'!M51</f>
        <v>15167</v>
      </c>
    </row>
    <row r="7" spans="1:9" ht="24.95" customHeight="1">
      <c r="A7" s="18" t="s">
        <v>121</v>
      </c>
      <c r="B7" s="18">
        <v>4</v>
      </c>
      <c r="C7" s="180" t="s">
        <v>201</v>
      </c>
      <c r="D7" s="181">
        <f>'INCOME ABSRTACT-M-B-D-A'!F52</f>
        <v>4163.6900000000005</v>
      </c>
      <c r="E7" s="181">
        <f>'INCOME ABSRTACT-M-B-D-A'!G52</f>
        <v>7214.5700000000015</v>
      </c>
      <c r="F7" s="181">
        <f>'INCOME ABSRTACT-M-B-D-A'!H52</f>
        <v>6527.1000000000013</v>
      </c>
      <c r="G7" s="181">
        <f>'INCOME ABSRTACT-M-B-D-A'!K52</f>
        <v>5931</v>
      </c>
      <c r="H7" s="181">
        <f>'INCOME ABSRTACT-M-B-D-A'!M52</f>
        <v>2139</v>
      </c>
    </row>
    <row r="8" spans="1:9" ht="24.95" customHeight="1">
      <c r="A8" s="18" t="s">
        <v>121</v>
      </c>
      <c r="B8" s="18">
        <v>5</v>
      </c>
      <c r="C8" s="180" t="s">
        <v>418</v>
      </c>
      <c r="D8" s="181">
        <f>'INCOME ABSRTACT-M-B-D-A'!F65</f>
        <v>2543.7799999999997</v>
      </c>
      <c r="E8" s="181">
        <f>'INCOME ABSRTACT-M-B-D-A'!G65</f>
        <v>1071.18</v>
      </c>
      <c r="F8" s="181">
        <f>'INCOME ABSRTACT-M-B-D-A'!H65</f>
        <v>3766.0299999999997</v>
      </c>
      <c r="G8" s="181">
        <f>'INCOME ABSRTACT-M-B-D-A'!K65</f>
        <v>3075</v>
      </c>
      <c r="H8" s="181">
        <f>'INCOME ABSRTACT-M-B-D-A'!M65</f>
        <v>38275</v>
      </c>
    </row>
    <row r="9" spans="1:9" ht="24.95" customHeight="1">
      <c r="A9" s="18" t="s">
        <v>121</v>
      </c>
      <c r="B9" s="18">
        <v>6</v>
      </c>
      <c r="C9" s="180" t="s">
        <v>205</v>
      </c>
      <c r="D9" s="181">
        <f>'INCOME ABSRTACT-M-B-D-A'!F66</f>
        <v>1500</v>
      </c>
      <c r="E9" s="181">
        <f>'INCOME ABSRTACT-M-B-D-A'!G66</f>
        <v>3500</v>
      </c>
      <c r="F9" s="181">
        <f>'INCOME ABSRTACT-M-B-D-A'!H66</f>
        <v>0</v>
      </c>
      <c r="G9" s="181">
        <f>'INCOME ABSRTACT-M-B-D-A'!K66</f>
        <v>20000</v>
      </c>
      <c r="H9" s="181">
        <f>'INCOME ABSRTACT-M-B-D-A'!M66</f>
        <v>2500</v>
      </c>
    </row>
    <row r="10" spans="1:9" ht="24.95" customHeight="1">
      <c r="A10" s="18" t="s">
        <v>121</v>
      </c>
      <c r="B10" s="18">
        <v>7</v>
      </c>
      <c r="C10" s="180" t="s">
        <v>206</v>
      </c>
      <c r="D10" s="181">
        <f>'INCOME ABSRTACT-M-B-D-A'!F85</f>
        <v>3838.68</v>
      </c>
      <c r="E10" s="181">
        <f>'INCOME ABSRTACT-M-B-D-A'!G85</f>
        <v>4939.51</v>
      </c>
      <c r="F10" s="181">
        <f>'INCOME ABSRTACT-M-B-D-A'!H85</f>
        <v>4163.91</v>
      </c>
      <c r="G10" s="181">
        <f>'INCOME ABSRTACT-M-B-D-A'!$K$85</f>
        <v>4125</v>
      </c>
      <c r="H10" s="181">
        <f>'INCOME ABSRTACT-M-B-D-A'!$M$85</f>
        <v>5391.2179999999998</v>
      </c>
    </row>
    <row r="11" spans="1:9" ht="24.95" customHeight="1">
      <c r="A11" s="18" t="s">
        <v>121</v>
      </c>
      <c r="B11" s="18">
        <v>8</v>
      </c>
      <c r="C11" s="180" t="s">
        <v>207</v>
      </c>
      <c r="D11" s="181">
        <f>'INCOME ABSRTACT-M-B-D-A'!F100</f>
        <v>1.23</v>
      </c>
      <c r="E11" s="181">
        <f>'INCOME ABSRTACT-M-B-D-A'!G100</f>
        <v>114.46</v>
      </c>
      <c r="F11" s="181">
        <f>'INCOME ABSRTACT-M-B-D-A'!H100</f>
        <v>82.17</v>
      </c>
      <c r="G11" s="181">
        <f>'INCOME ABSRTACT-M-B-D-A'!$K$100</f>
        <v>605</v>
      </c>
      <c r="H11" s="181">
        <f>'INCOME ABSRTACT-M-B-D-A'!$M$100</f>
        <v>805</v>
      </c>
      <c r="I11" s="27">
        <f>SUM(H4:H11)</f>
        <v>194616.288</v>
      </c>
    </row>
    <row r="13" spans="1:9">
      <c r="E13" s="47"/>
      <c r="F13" s="47"/>
      <c r="G13" s="47"/>
      <c r="H13" s="47"/>
    </row>
  </sheetData>
  <autoFilter ref="A1:K11"/>
  <mergeCells count="1">
    <mergeCell ref="C2:H2"/>
  </mergeCells>
  <printOptions horizontalCentered="1"/>
  <pageMargins left="0.65" right="0.65" top="0.5" bottom="0.5" header="1" footer="1"/>
  <pageSetup paperSize="8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5" zoomScaleNormal="85" workbookViewId="0">
      <selection activeCell="D7" sqref="D7"/>
    </sheetView>
  </sheetViews>
  <sheetFormatPr defaultRowHeight="15"/>
  <cols>
    <col min="1" max="1" width="9" style="19"/>
    <col min="2" max="2" width="9" style="18"/>
    <col min="3" max="3" width="72" style="45" customWidth="1"/>
    <col min="4" max="4" width="8.75" style="19" customWidth="1"/>
    <col min="5" max="5" width="11.5" style="19" customWidth="1"/>
    <col min="6" max="6" width="13.875" style="40" customWidth="1"/>
    <col min="7" max="7" width="8.25" style="40" customWidth="1"/>
    <col min="8" max="8" width="13.375" style="40" customWidth="1"/>
    <col min="9" max="16384" width="9" style="19"/>
  </cols>
  <sheetData>
    <row r="1" spans="1:8" ht="15.75" thickBot="1"/>
    <row r="2" spans="1:8" ht="57" customHeight="1" thickBot="1">
      <c r="C2" s="594" t="s">
        <v>419</v>
      </c>
      <c r="D2" s="595"/>
      <c r="E2" s="68"/>
      <c r="F2" s="56" t="e">
        <f>+#REF!</f>
        <v>#REF!</v>
      </c>
    </row>
    <row r="3" spans="1:8" ht="24.95" customHeight="1">
      <c r="A3" s="19" t="s">
        <v>120</v>
      </c>
      <c r="B3" s="18">
        <v>1</v>
      </c>
      <c r="C3" s="58" t="s">
        <v>150</v>
      </c>
      <c r="D3" s="59">
        <v>45.532522796352588</v>
      </c>
      <c r="E3" s="64">
        <v>749.01</v>
      </c>
      <c r="F3" s="57">
        <v>749.01</v>
      </c>
      <c r="G3" s="57">
        <f>SUM(E3*100/E11)</f>
        <v>45.532522796352588</v>
      </c>
      <c r="H3" s="57">
        <f>'ALEKH 3'!H4</f>
        <v>72085.05</v>
      </c>
    </row>
    <row r="4" spans="1:8" ht="24.95" customHeight="1">
      <c r="A4" s="19" t="s">
        <v>120</v>
      </c>
      <c r="B4" s="18">
        <v>2</v>
      </c>
      <c r="C4" s="60" t="s">
        <v>149</v>
      </c>
      <c r="D4" s="61">
        <v>21.133738601823712</v>
      </c>
      <c r="E4" s="65">
        <v>347.65</v>
      </c>
      <c r="F4" s="57">
        <v>347.65</v>
      </c>
      <c r="G4" s="57">
        <f>SUM(E4*100/E11)</f>
        <v>21.133738601823712</v>
      </c>
      <c r="H4" s="57">
        <f>'ALEKH 3'!H5</f>
        <v>58254.020000000004</v>
      </c>
    </row>
    <row r="5" spans="1:8" ht="24.95" customHeight="1">
      <c r="A5" s="19" t="s">
        <v>120</v>
      </c>
      <c r="B5" s="18">
        <v>3</v>
      </c>
      <c r="C5" s="60" t="s">
        <v>151</v>
      </c>
      <c r="D5" s="61">
        <v>4.4322188449848028</v>
      </c>
      <c r="E5" s="65">
        <v>72.91</v>
      </c>
      <c r="F5" s="57">
        <v>72.91</v>
      </c>
      <c r="G5" s="57">
        <f>SUM(E5*100/E11)</f>
        <v>4.4322188449848028</v>
      </c>
      <c r="H5" s="57">
        <f>'ALEKH 3'!H6</f>
        <v>15167</v>
      </c>
    </row>
    <row r="6" spans="1:8" ht="24.95" customHeight="1">
      <c r="A6" s="19" t="s">
        <v>120</v>
      </c>
      <c r="B6" s="18">
        <v>4</v>
      </c>
      <c r="C6" s="60" t="s">
        <v>152</v>
      </c>
      <c r="D6" s="61">
        <v>5.9939209726443776</v>
      </c>
      <c r="E6" s="65">
        <v>98.6</v>
      </c>
      <c r="F6" s="57">
        <v>98.6</v>
      </c>
      <c r="G6" s="57">
        <f>SUM(E6*100/E11)</f>
        <v>5.9939209726443776</v>
      </c>
      <c r="H6" s="57">
        <f>'ALEKH 3'!H7</f>
        <v>2139</v>
      </c>
    </row>
    <row r="7" spans="1:8" ht="24.95" customHeight="1">
      <c r="A7" s="19" t="s">
        <v>120</v>
      </c>
      <c r="B7" s="18">
        <v>5</v>
      </c>
      <c r="C7" s="60" t="s">
        <v>154</v>
      </c>
      <c r="D7" s="61">
        <v>1.595744680851064</v>
      </c>
      <c r="E7" s="65">
        <v>26.25</v>
      </c>
      <c r="F7" s="57">
        <v>26.25</v>
      </c>
      <c r="G7" s="57">
        <f>SUM(E7*100/E11)</f>
        <v>1.595744680851064</v>
      </c>
      <c r="H7" s="57">
        <f>'ALEKH 3'!H8</f>
        <v>38275</v>
      </c>
    </row>
    <row r="8" spans="1:8" ht="24.95" customHeight="1">
      <c r="A8" s="19" t="s">
        <v>120</v>
      </c>
      <c r="B8" s="18">
        <v>6</v>
      </c>
      <c r="C8" s="60" t="s">
        <v>153</v>
      </c>
      <c r="D8" s="61">
        <v>16.717325227963528</v>
      </c>
      <c r="E8" s="65">
        <v>275</v>
      </c>
      <c r="F8" s="57">
        <v>275</v>
      </c>
      <c r="G8" s="57">
        <f>SUM(E8*100/E11)</f>
        <v>16.717325227963528</v>
      </c>
      <c r="H8" s="57">
        <f>'ALEKH 3'!H9</f>
        <v>2500</v>
      </c>
    </row>
    <row r="9" spans="1:8" ht="24.95" customHeight="1">
      <c r="A9" s="19" t="s">
        <v>120</v>
      </c>
      <c r="B9" s="18">
        <v>7</v>
      </c>
      <c r="C9" s="60" t="s">
        <v>199</v>
      </c>
      <c r="D9" s="61">
        <v>4.2267477203647426</v>
      </c>
      <c r="E9" s="65">
        <v>69.53</v>
      </c>
      <c r="F9" s="57">
        <v>69.53</v>
      </c>
      <c r="G9" s="57">
        <f>SUM(E9*100/E11)</f>
        <v>4.2267477203647426</v>
      </c>
      <c r="H9" s="57">
        <f>'ALEKH 3'!H10</f>
        <v>5391.2179999999998</v>
      </c>
    </row>
    <row r="10" spans="1:8" ht="24.95" customHeight="1">
      <c r="A10" s="19" t="s">
        <v>120</v>
      </c>
      <c r="B10" s="18">
        <v>8</v>
      </c>
      <c r="C10" s="60" t="s">
        <v>200</v>
      </c>
      <c r="D10" s="61">
        <v>0.36778115501519759</v>
      </c>
      <c r="E10" s="65">
        <v>6.05</v>
      </c>
      <c r="F10" s="57">
        <v>6.05</v>
      </c>
      <c r="G10" s="57">
        <f>SUM(E10*100/E11)</f>
        <v>0.36778115501519759</v>
      </c>
      <c r="H10" s="57">
        <f>'ALEKH 3'!H11</f>
        <v>805</v>
      </c>
    </row>
    <row r="11" spans="1:8" ht="25.5" customHeight="1" thickBot="1">
      <c r="C11" s="62"/>
      <c r="D11" s="67">
        <f>SUM(D3:D10)</f>
        <v>100.00000000000001</v>
      </c>
      <c r="E11" s="66">
        <f>SUM(E3:E10)</f>
        <v>1644.9999999999998</v>
      </c>
      <c r="F11" s="57">
        <f>SUM(E3:E10)</f>
        <v>1644.9999999999998</v>
      </c>
      <c r="G11" s="57">
        <f>SUM(G3:G10)</f>
        <v>100.00000000000001</v>
      </c>
      <c r="H11" s="57">
        <f>SUM(H3:H10)</f>
        <v>194616.288</v>
      </c>
    </row>
    <row r="13" spans="1:8">
      <c r="E13" s="27"/>
    </row>
  </sheetData>
  <autoFilter ref="A1:H11"/>
  <mergeCells count="1">
    <mergeCell ref="C2:D2"/>
  </mergeCells>
  <printOptions horizontalCentered="1"/>
  <pageMargins left="0.65" right="0.65" top="1.25" bottom="1.5" header="1" footer="1"/>
  <pageSetup paperSize="5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3"/>
  <sheetViews>
    <sheetView topLeftCell="C4" workbookViewId="0">
      <selection activeCell="H12" sqref="H12"/>
    </sheetView>
  </sheetViews>
  <sheetFormatPr defaultRowHeight="20.25" outlineLevelCol="1"/>
  <cols>
    <col min="1" max="1" width="0" style="18" hidden="1" customWidth="1"/>
    <col min="2" max="2" width="0" style="151" hidden="1" customWidth="1"/>
    <col min="3" max="5" width="11.125" style="49" customWidth="1" outlineLevel="1"/>
    <col min="6" max="6" width="7.5" style="153" customWidth="1"/>
    <col min="7" max="7" width="39.625" style="155" customWidth="1"/>
    <col min="8" max="8" width="12.625" style="49" customWidth="1"/>
    <col min="9" max="12" width="12.625" style="49" customWidth="1" outlineLevel="1"/>
    <col min="13" max="13" width="12.625" style="49" customWidth="1"/>
    <col min="14" max="14" width="16.5" style="49" customWidth="1"/>
    <col min="15" max="15" width="14.75" style="49" customWidth="1"/>
    <col min="16" max="16" width="9" style="18"/>
    <col min="17" max="17" width="9" style="49"/>
    <col min="18" max="18" width="8.625" style="49" bestFit="1" customWidth="1"/>
    <col min="19" max="16384" width="9" style="49"/>
  </cols>
  <sheetData>
    <row r="1" spans="1:16" s="159" customFormat="1" ht="63.75" customHeight="1">
      <c r="A1" s="156"/>
      <c r="B1" s="157"/>
      <c r="C1" s="598" t="s">
        <v>531</v>
      </c>
      <c r="D1" s="598"/>
      <c r="E1" s="598"/>
      <c r="F1" s="598"/>
      <c r="G1" s="598"/>
      <c r="H1" s="598" t="s">
        <v>531</v>
      </c>
      <c r="I1" s="598"/>
      <c r="J1" s="598"/>
      <c r="K1" s="598"/>
      <c r="L1" s="598"/>
      <c r="M1" s="598"/>
      <c r="N1" s="158"/>
      <c r="P1" s="156"/>
    </row>
    <row r="2" spans="1:16" s="139" customFormat="1" ht="30.75" customHeight="1">
      <c r="A2" s="137"/>
      <c r="B2" s="138"/>
      <c r="C2" s="599" t="s">
        <v>1</v>
      </c>
      <c r="D2" s="599"/>
      <c r="E2" s="599"/>
      <c r="F2" s="600"/>
      <c r="G2" s="601" t="s">
        <v>506</v>
      </c>
      <c r="H2" s="604" t="s">
        <v>532</v>
      </c>
      <c r="I2" s="602" t="s">
        <v>535</v>
      </c>
      <c r="J2" s="602"/>
      <c r="K2" s="602" t="s">
        <v>536</v>
      </c>
      <c r="L2" s="602"/>
      <c r="M2" s="603" t="s">
        <v>2</v>
      </c>
    </row>
    <row r="3" spans="1:16" s="162" customFormat="1" ht="80.25" customHeight="1">
      <c r="A3" s="138"/>
      <c r="B3" s="138"/>
      <c r="C3" s="140" t="s">
        <v>507</v>
      </c>
      <c r="D3" s="160" t="s">
        <v>508</v>
      </c>
      <c r="E3" s="160" t="s">
        <v>494</v>
      </c>
      <c r="F3" s="600"/>
      <c r="G3" s="601"/>
      <c r="H3" s="605"/>
      <c r="I3" s="161" t="s">
        <v>533</v>
      </c>
      <c r="J3" s="161" t="s">
        <v>534</v>
      </c>
      <c r="K3" s="161" t="s">
        <v>499</v>
      </c>
      <c r="L3" s="161" t="s">
        <v>534</v>
      </c>
      <c r="M3" s="603"/>
    </row>
    <row r="4" spans="1:16" s="139" customFormat="1">
      <c r="A4" s="137"/>
      <c r="B4" s="138"/>
      <c r="C4" s="141">
        <v>1</v>
      </c>
      <c r="D4" s="141">
        <v>2</v>
      </c>
      <c r="E4" s="141">
        <v>3</v>
      </c>
      <c r="F4" s="142"/>
      <c r="G4" s="143">
        <v>4</v>
      </c>
      <c r="H4" s="141">
        <v>5</v>
      </c>
      <c r="I4" s="141">
        <v>6</v>
      </c>
      <c r="J4" s="141">
        <v>7</v>
      </c>
      <c r="K4" s="141">
        <v>8</v>
      </c>
      <c r="L4" s="141">
        <v>9</v>
      </c>
      <c r="M4" s="141">
        <v>10</v>
      </c>
    </row>
    <row r="5" spans="1:16" s="139" customFormat="1">
      <c r="A5" s="137"/>
      <c r="B5" s="138"/>
      <c r="C5" s="141"/>
      <c r="D5" s="141"/>
      <c r="E5" s="141"/>
      <c r="F5" s="142" t="s">
        <v>509</v>
      </c>
      <c r="G5" s="60" t="s">
        <v>510</v>
      </c>
      <c r="H5" s="141"/>
      <c r="I5" s="141"/>
      <c r="J5" s="141"/>
      <c r="K5" s="141"/>
      <c r="L5" s="141"/>
      <c r="M5" s="141"/>
    </row>
    <row r="6" spans="1:16">
      <c r="A6" s="144"/>
      <c r="B6" s="145"/>
      <c r="C6" s="94">
        <v>43741.83</v>
      </c>
      <c r="D6" s="94">
        <v>47076.23</v>
      </c>
      <c r="E6" s="94">
        <v>29574</v>
      </c>
      <c r="F6" s="146">
        <v>1</v>
      </c>
      <c r="G6" s="60" t="s">
        <v>511</v>
      </c>
      <c r="H6" s="94">
        <v>50000</v>
      </c>
      <c r="I6" s="94">
        <v>42500</v>
      </c>
      <c r="J6" s="94"/>
      <c r="K6" s="94">
        <v>50000</v>
      </c>
      <c r="L6" s="94"/>
      <c r="M6" s="94"/>
    </row>
    <row r="7" spans="1:16">
      <c r="A7" s="144"/>
      <c r="B7" s="145"/>
      <c r="C7" s="94">
        <v>10401.66</v>
      </c>
      <c r="D7" s="94">
        <v>12990.16</v>
      </c>
      <c r="E7" s="94">
        <v>17348</v>
      </c>
      <c r="F7" s="146">
        <v>2</v>
      </c>
      <c r="G7" s="60" t="s">
        <v>512</v>
      </c>
      <c r="H7" s="94">
        <v>24901.62</v>
      </c>
      <c r="I7" s="94">
        <v>20000</v>
      </c>
      <c r="J7" s="94"/>
      <c r="K7" s="94">
        <v>25000</v>
      </c>
      <c r="L7" s="94"/>
      <c r="M7" s="94"/>
    </row>
    <row r="8" spans="1:16">
      <c r="A8" s="144"/>
      <c r="B8" s="145"/>
      <c r="C8" s="94"/>
      <c r="D8" s="94"/>
      <c r="E8" s="94"/>
      <c r="F8" s="146" t="s">
        <v>513</v>
      </c>
      <c r="G8" s="60" t="s">
        <v>514</v>
      </c>
      <c r="H8" s="94"/>
      <c r="I8" s="94"/>
      <c r="J8" s="94"/>
      <c r="K8" s="94"/>
      <c r="L8" s="94"/>
      <c r="M8" s="94"/>
    </row>
    <row r="9" spans="1:16">
      <c r="A9" s="144"/>
      <c r="B9" s="145"/>
      <c r="C9" s="94">
        <v>7547.96</v>
      </c>
      <c r="D9" s="94">
        <v>8147.69</v>
      </c>
      <c r="E9" s="94">
        <v>9110</v>
      </c>
      <c r="F9" s="146">
        <v>1</v>
      </c>
      <c r="G9" s="60" t="s">
        <v>515</v>
      </c>
      <c r="H9" s="94">
        <v>15000</v>
      </c>
      <c r="I9" s="94">
        <v>10500</v>
      </c>
      <c r="J9" s="94"/>
      <c r="K9" s="94">
        <v>12500</v>
      </c>
      <c r="L9" s="94"/>
      <c r="M9" s="94"/>
    </row>
    <row r="10" spans="1:16">
      <c r="A10" s="144"/>
      <c r="B10" s="145"/>
      <c r="C10" s="94">
        <v>370.15</v>
      </c>
      <c r="D10" s="94">
        <v>387.02</v>
      </c>
      <c r="E10" s="94">
        <v>480</v>
      </c>
      <c r="F10" s="146">
        <v>2</v>
      </c>
      <c r="G10" s="60" t="s">
        <v>516</v>
      </c>
      <c r="H10" s="94">
        <v>556</v>
      </c>
      <c r="I10" s="94">
        <v>426</v>
      </c>
      <c r="J10" s="94"/>
      <c r="K10" s="94">
        <v>605</v>
      </c>
      <c r="L10" s="94"/>
      <c r="M10" s="94"/>
    </row>
    <row r="11" spans="1:16" ht="40.5">
      <c r="A11" s="144"/>
      <c r="B11" s="145"/>
      <c r="C11" s="94">
        <v>7593.37</v>
      </c>
      <c r="D11" s="94">
        <v>5869.09</v>
      </c>
      <c r="E11" s="94">
        <v>12547</v>
      </c>
      <c r="F11" s="146" t="s">
        <v>517</v>
      </c>
      <c r="G11" s="60" t="s">
        <v>518</v>
      </c>
      <c r="H11" s="94">
        <v>9961.5</v>
      </c>
      <c r="I11" s="94">
        <v>15830</v>
      </c>
      <c r="J11" s="94"/>
      <c r="K11" s="94">
        <v>16500</v>
      </c>
      <c r="L11" s="94"/>
      <c r="M11" s="94"/>
    </row>
    <row r="12" spans="1:16">
      <c r="A12" s="144"/>
      <c r="B12" s="145"/>
      <c r="C12" s="94">
        <v>1500</v>
      </c>
      <c r="D12" s="94">
        <v>3500</v>
      </c>
      <c r="E12" s="94">
        <v>0</v>
      </c>
      <c r="F12" s="146" t="s">
        <v>519</v>
      </c>
      <c r="G12" s="60" t="s">
        <v>520</v>
      </c>
      <c r="H12" s="94">
        <v>25000</v>
      </c>
      <c r="I12" s="94">
        <v>20000</v>
      </c>
      <c r="J12" s="94"/>
      <c r="K12" s="94">
        <v>0</v>
      </c>
      <c r="L12" s="94"/>
      <c r="M12" s="94"/>
    </row>
    <row r="13" spans="1:16">
      <c r="A13" s="144"/>
      <c r="B13" s="145"/>
      <c r="C13" s="94">
        <v>6554.33</v>
      </c>
      <c r="D13" s="94">
        <v>10988.62</v>
      </c>
      <c r="E13" s="94">
        <v>12741</v>
      </c>
      <c r="F13" s="146" t="s">
        <v>521</v>
      </c>
      <c r="G13" s="60" t="s">
        <v>522</v>
      </c>
      <c r="H13" s="94">
        <v>31524.92</v>
      </c>
      <c r="I13" s="94">
        <v>18622.02</v>
      </c>
      <c r="J13" s="94"/>
      <c r="K13" s="94">
        <v>20032.02</v>
      </c>
      <c r="L13" s="94"/>
      <c r="M13" s="94"/>
    </row>
    <row r="14" spans="1:16" ht="59.25">
      <c r="A14" s="144"/>
      <c r="B14" s="145"/>
      <c r="C14" s="94"/>
      <c r="D14" s="94"/>
      <c r="E14" s="94"/>
      <c r="F14" s="146"/>
      <c r="G14" s="60" t="s">
        <v>523</v>
      </c>
      <c r="H14" s="94"/>
      <c r="I14" s="94"/>
      <c r="J14" s="94"/>
      <c r="K14" s="94"/>
      <c r="L14" s="94"/>
      <c r="M14" s="94"/>
    </row>
    <row r="15" spans="1:16" ht="40.5">
      <c r="A15" s="144"/>
      <c r="B15" s="145"/>
      <c r="C15" s="94">
        <v>3838.68</v>
      </c>
      <c r="D15" s="94">
        <v>4939.51</v>
      </c>
      <c r="E15" s="94">
        <v>1237</v>
      </c>
      <c r="F15" s="146" t="s">
        <v>524</v>
      </c>
      <c r="G15" s="60" t="s">
        <v>525</v>
      </c>
      <c r="H15" s="94">
        <v>6953.63</v>
      </c>
      <c r="I15" s="94">
        <v>4125</v>
      </c>
      <c r="J15" s="94"/>
      <c r="K15" s="94">
        <v>4225</v>
      </c>
      <c r="L15" s="94"/>
      <c r="M15" s="94"/>
    </row>
    <row r="16" spans="1:16">
      <c r="A16" s="144"/>
      <c r="B16" s="145"/>
      <c r="C16" s="94">
        <v>1.23</v>
      </c>
      <c r="D16" s="94">
        <v>114.46</v>
      </c>
      <c r="E16" s="94">
        <v>110</v>
      </c>
      <c r="F16" s="146" t="s">
        <v>526</v>
      </c>
      <c r="G16" s="60" t="s">
        <v>527</v>
      </c>
      <c r="H16" s="94">
        <v>605</v>
      </c>
      <c r="I16" s="94">
        <v>1050</v>
      </c>
      <c r="J16" s="94"/>
      <c r="K16" s="94">
        <v>605</v>
      </c>
      <c r="L16" s="94"/>
      <c r="M16" s="94"/>
    </row>
    <row r="17" spans="1:16" s="98" customFormat="1" ht="36" customHeight="1">
      <c r="A17" s="147"/>
      <c r="B17" s="148"/>
      <c r="C17" s="149">
        <v>81549.210000000006</v>
      </c>
      <c r="D17" s="149">
        <v>94012.78</v>
      </c>
      <c r="E17" s="96">
        <v>83147</v>
      </c>
      <c r="F17" s="142"/>
      <c r="G17" s="150" t="s">
        <v>528</v>
      </c>
      <c r="H17" s="149">
        <v>164502.67000000001</v>
      </c>
      <c r="I17" s="149">
        <v>133053.01999999999</v>
      </c>
      <c r="J17" s="149"/>
      <c r="K17" s="149">
        <v>129467.02</v>
      </c>
      <c r="L17" s="149"/>
      <c r="M17" s="149"/>
      <c r="P17" s="97"/>
    </row>
    <row r="18" spans="1:16" ht="36" customHeight="1">
      <c r="A18" s="144"/>
      <c r="B18" s="145"/>
      <c r="C18" s="94"/>
      <c r="D18" s="94"/>
      <c r="E18" s="94"/>
      <c r="F18" s="146"/>
      <c r="G18" s="60" t="s">
        <v>537</v>
      </c>
      <c r="H18" s="94"/>
      <c r="I18" s="94">
        <v>1102.3800000000001</v>
      </c>
      <c r="J18" s="94"/>
      <c r="K18" s="94">
        <v>8.4</v>
      </c>
      <c r="L18" s="94"/>
      <c r="M18" s="94"/>
    </row>
    <row r="19" spans="1:16" ht="36" customHeight="1">
      <c r="A19" s="144"/>
      <c r="B19" s="145"/>
      <c r="C19" s="94"/>
      <c r="D19" s="94"/>
      <c r="E19" s="94"/>
      <c r="F19" s="146"/>
      <c r="G19" s="60" t="s">
        <v>529</v>
      </c>
      <c r="H19" s="94"/>
      <c r="I19" s="149">
        <v>134155.4</v>
      </c>
      <c r="J19" s="149"/>
      <c r="K19" s="149">
        <v>129475.42</v>
      </c>
      <c r="L19" s="149"/>
      <c r="M19" s="94"/>
    </row>
    <row r="20" spans="1:16">
      <c r="C20" s="152"/>
      <c r="D20" s="152"/>
      <c r="E20" s="152"/>
      <c r="G20" s="154"/>
      <c r="H20" s="152"/>
      <c r="I20" s="152"/>
      <c r="J20" s="152"/>
      <c r="K20" s="152"/>
      <c r="L20" s="152"/>
      <c r="M20" s="152"/>
    </row>
    <row r="21" spans="1:16">
      <c r="C21" s="152"/>
      <c r="D21" s="152"/>
      <c r="E21" s="152"/>
      <c r="G21" s="154"/>
      <c r="H21" s="152"/>
      <c r="I21" s="152"/>
      <c r="J21" s="152"/>
      <c r="K21" s="152"/>
      <c r="L21" s="152"/>
      <c r="M21" s="152"/>
    </row>
    <row r="22" spans="1:16">
      <c r="C22" s="152"/>
      <c r="D22" s="152"/>
      <c r="E22" s="152"/>
      <c r="G22" s="154"/>
      <c r="H22" s="152"/>
      <c r="I22" s="152"/>
      <c r="J22" s="152"/>
      <c r="K22" s="152"/>
      <c r="L22" s="152"/>
      <c r="M22" s="152"/>
    </row>
    <row r="23" spans="1:16">
      <c r="C23" s="152"/>
      <c r="D23" s="152"/>
      <c r="E23" s="152"/>
      <c r="G23" s="154"/>
      <c r="H23" s="152"/>
      <c r="I23" s="152"/>
      <c r="J23" s="152"/>
      <c r="K23" s="152"/>
      <c r="L23" s="152"/>
      <c r="M23" s="152"/>
    </row>
    <row r="24" spans="1:16">
      <c r="C24" s="152"/>
      <c r="D24" s="152"/>
      <c r="E24" s="152"/>
      <c r="G24" s="154"/>
      <c r="H24" s="152"/>
      <c r="I24" s="152"/>
      <c r="J24" s="152"/>
      <c r="K24" s="152"/>
      <c r="L24" s="152"/>
      <c r="M24" s="152"/>
    </row>
    <row r="25" spans="1:16">
      <c r="C25" s="152"/>
      <c r="D25" s="152"/>
      <c r="E25" s="152"/>
      <c r="G25" s="154"/>
      <c r="H25" s="152"/>
      <c r="I25" s="152"/>
      <c r="J25" s="152"/>
      <c r="K25" s="152"/>
      <c r="L25" s="152"/>
      <c r="M25" s="152"/>
    </row>
    <row r="26" spans="1:16">
      <c r="C26" s="152"/>
      <c r="D26" s="152"/>
      <c r="E26" s="152"/>
      <c r="G26" s="154"/>
      <c r="H26" s="152"/>
      <c r="I26" s="152"/>
      <c r="J26" s="152"/>
      <c r="K26" s="152"/>
      <c r="L26" s="152"/>
      <c r="M26" s="152"/>
    </row>
    <row r="27" spans="1:16">
      <c r="C27" s="152"/>
      <c r="D27" s="152"/>
      <c r="E27" s="152"/>
      <c r="G27" s="154"/>
      <c r="H27" s="152"/>
      <c r="I27" s="152"/>
      <c r="J27" s="152"/>
      <c r="K27" s="152"/>
      <c r="L27" s="152"/>
      <c r="M27" s="152"/>
    </row>
    <row r="28" spans="1:16">
      <c r="C28" s="152"/>
      <c r="D28" s="152"/>
      <c r="E28" s="152"/>
      <c r="G28" s="154"/>
      <c r="H28" s="152"/>
      <c r="I28" s="152"/>
      <c r="J28" s="152"/>
      <c r="K28" s="152"/>
      <c r="L28" s="152"/>
      <c r="M28" s="152"/>
    </row>
    <row r="29" spans="1:16">
      <c r="C29" s="152"/>
      <c r="D29" s="152"/>
      <c r="E29" s="152"/>
      <c r="G29" s="154"/>
      <c r="H29" s="152"/>
      <c r="I29" s="152"/>
      <c r="J29" s="152"/>
      <c r="K29" s="152"/>
      <c r="L29" s="152"/>
      <c r="M29" s="152"/>
    </row>
    <row r="30" spans="1:16">
      <c r="C30" s="152"/>
      <c r="D30" s="152"/>
      <c r="E30" s="152"/>
      <c r="G30" s="154"/>
      <c r="H30" s="152"/>
      <c r="I30" s="152"/>
      <c r="J30" s="152"/>
      <c r="K30" s="152"/>
      <c r="L30" s="152"/>
      <c r="M30" s="152"/>
    </row>
    <row r="31" spans="1:16">
      <c r="C31" s="152"/>
      <c r="D31" s="152"/>
      <c r="E31" s="152"/>
      <c r="G31" s="154"/>
      <c r="H31" s="152"/>
      <c r="I31" s="152"/>
      <c r="J31" s="152"/>
      <c r="K31" s="152"/>
      <c r="L31" s="152"/>
      <c r="M31" s="152"/>
    </row>
    <row r="32" spans="1:16">
      <c r="C32" s="152"/>
      <c r="D32" s="152"/>
      <c r="E32" s="152"/>
      <c r="G32" s="154"/>
      <c r="H32" s="152"/>
      <c r="I32" s="152"/>
      <c r="J32" s="152"/>
      <c r="K32" s="152"/>
      <c r="L32" s="152"/>
      <c r="M32" s="152"/>
    </row>
    <row r="33" spans="3:13" s="49" customFormat="1">
      <c r="C33" s="152"/>
      <c r="D33" s="152"/>
      <c r="E33" s="152"/>
      <c r="F33" s="153"/>
      <c r="G33" s="154"/>
      <c r="H33" s="152"/>
      <c r="I33" s="152"/>
      <c r="J33" s="152"/>
      <c r="K33" s="152"/>
      <c r="L33" s="152"/>
      <c r="M33" s="152"/>
    </row>
    <row r="34" spans="3:13" s="49" customFormat="1">
      <c r="C34" s="152"/>
      <c r="D34" s="152"/>
      <c r="E34" s="152"/>
      <c r="F34" s="153"/>
      <c r="G34" s="154"/>
      <c r="H34" s="152"/>
      <c r="I34" s="152"/>
      <c r="J34" s="152"/>
      <c r="K34" s="152"/>
      <c r="L34" s="152"/>
      <c r="M34" s="152"/>
    </row>
    <row r="35" spans="3:13" s="49" customFormat="1">
      <c r="C35" s="152"/>
      <c r="D35" s="152"/>
      <c r="E35" s="152"/>
      <c r="F35" s="153"/>
      <c r="G35" s="154"/>
      <c r="H35" s="152"/>
      <c r="I35" s="152"/>
      <c r="J35" s="152"/>
      <c r="K35" s="152"/>
      <c r="L35" s="152"/>
      <c r="M35" s="152"/>
    </row>
    <row r="36" spans="3:13" s="49" customFormat="1">
      <c r="C36" s="152"/>
      <c r="D36" s="152"/>
      <c r="E36" s="152"/>
      <c r="F36" s="153"/>
      <c r="G36" s="154"/>
      <c r="H36" s="152"/>
      <c r="I36" s="152"/>
      <c r="J36" s="152"/>
      <c r="K36" s="152"/>
      <c r="L36" s="152"/>
      <c r="M36" s="152"/>
    </row>
    <row r="37" spans="3:13" s="49" customFormat="1">
      <c r="C37" s="152"/>
      <c r="D37" s="152"/>
      <c r="E37" s="152"/>
      <c r="F37" s="153"/>
      <c r="G37" s="154"/>
      <c r="H37" s="152"/>
      <c r="I37" s="152"/>
      <c r="J37" s="152"/>
      <c r="K37" s="152"/>
      <c r="L37" s="152"/>
      <c r="M37" s="152"/>
    </row>
    <row r="38" spans="3:13" s="49" customFormat="1">
      <c r="C38" s="152"/>
      <c r="D38" s="152"/>
      <c r="E38" s="152"/>
      <c r="F38" s="153"/>
      <c r="G38" s="154"/>
      <c r="H38" s="152"/>
      <c r="I38" s="152"/>
      <c r="J38" s="152"/>
      <c r="K38" s="152"/>
      <c r="L38" s="152"/>
      <c r="M38" s="152"/>
    </row>
    <row r="39" spans="3:13" s="49" customFormat="1">
      <c r="C39" s="152"/>
      <c r="D39" s="152"/>
      <c r="E39" s="152"/>
      <c r="F39" s="153"/>
      <c r="G39" s="154"/>
      <c r="H39" s="152"/>
      <c r="I39" s="152"/>
      <c r="J39" s="152"/>
      <c r="K39" s="152"/>
      <c r="L39" s="152"/>
      <c r="M39" s="152"/>
    </row>
    <row r="40" spans="3:13" s="49" customFormat="1">
      <c r="C40" s="152"/>
      <c r="D40" s="152"/>
      <c r="E40" s="152"/>
      <c r="F40" s="153"/>
      <c r="G40" s="154"/>
      <c r="H40" s="152"/>
      <c r="I40" s="152"/>
      <c r="J40" s="152"/>
      <c r="K40" s="152"/>
      <c r="L40" s="152"/>
      <c r="M40" s="152"/>
    </row>
    <row r="41" spans="3:13" s="49" customFormat="1">
      <c r="C41" s="152"/>
      <c r="D41" s="152"/>
      <c r="E41" s="152"/>
      <c r="F41" s="153"/>
      <c r="G41" s="154"/>
      <c r="H41" s="152"/>
      <c r="I41" s="152"/>
      <c r="J41" s="152"/>
      <c r="K41" s="152"/>
      <c r="L41" s="152"/>
      <c r="M41" s="152"/>
    </row>
    <row r="42" spans="3:13" s="49" customFormat="1">
      <c r="C42" s="152"/>
      <c r="D42" s="152"/>
      <c r="E42" s="152"/>
      <c r="F42" s="153"/>
      <c r="G42" s="154"/>
      <c r="H42" s="152"/>
      <c r="I42" s="152"/>
      <c r="J42" s="152"/>
      <c r="K42" s="152"/>
      <c r="L42" s="152"/>
      <c r="M42" s="152"/>
    </row>
    <row r="43" spans="3:13" s="49" customFormat="1">
      <c r="C43" s="152"/>
      <c r="D43" s="152"/>
      <c r="E43" s="152"/>
      <c r="F43" s="153"/>
      <c r="G43" s="154"/>
      <c r="H43" s="152"/>
      <c r="I43" s="152"/>
      <c r="J43" s="152"/>
      <c r="K43" s="152"/>
      <c r="L43" s="152"/>
      <c r="M43" s="152"/>
    </row>
    <row r="44" spans="3:13" s="49" customFormat="1">
      <c r="C44" s="152"/>
      <c r="D44" s="152"/>
      <c r="E44" s="152"/>
      <c r="F44" s="153"/>
      <c r="G44" s="154"/>
      <c r="H44" s="152"/>
      <c r="I44" s="152"/>
      <c r="J44" s="152"/>
      <c r="K44" s="152"/>
      <c r="L44" s="152"/>
      <c r="M44" s="152"/>
    </row>
    <row r="45" spans="3:13" s="49" customFormat="1">
      <c r="C45" s="152"/>
      <c r="D45" s="152"/>
      <c r="E45" s="152"/>
      <c r="F45" s="153"/>
      <c r="G45" s="154"/>
      <c r="H45" s="152"/>
      <c r="I45" s="152"/>
      <c r="J45" s="152"/>
      <c r="K45" s="152"/>
      <c r="L45" s="152"/>
      <c r="M45" s="152"/>
    </row>
    <row r="46" spans="3:13" s="49" customFormat="1">
      <c r="C46" s="152"/>
      <c r="D46" s="152"/>
      <c r="E46" s="152"/>
      <c r="F46" s="153"/>
      <c r="G46" s="154"/>
      <c r="H46" s="152"/>
      <c r="I46" s="152"/>
      <c r="J46" s="152"/>
      <c r="K46" s="152"/>
      <c r="L46" s="152"/>
      <c r="M46" s="152"/>
    </row>
    <row r="47" spans="3:13" s="49" customFormat="1">
      <c r="C47" s="152"/>
      <c r="D47" s="152"/>
      <c r="E47" s="152"/>
      <c r="F47" s="153"/>
      <c r="G47" s="154"/>
      <c r="H47" s="152"/>
      <c r="I47" s="152"/>
      <c r="J47" s="152"/>
      <c r="K47" s="152"/>
      <c r="L47" s="152"/>
      <c r="M47" s="152"/>
    </row>
    <row r="48" spans="3:13" s="49" customFormat="1">
      <c r="C48" s="152"/>
      <c r="D48" s="152"/>
      <c r="E48" s="152"/>
      <c r="F48" s="153"/>
      <c r="G48" s="154"/>
      <c r="H48" s="152"/>
      <c r="I48" s="152"/>
      <c r="J48" s="152"/>
      <c r="K48" s="152"/>
      <c r="L48" s="152"/>
      <c r="M48" s="152"/>
    </row>
    <row r="49" spans="3:13" s="49" customFormat="1">
      <c r="C49" s="152"/>
      <c r="D49" s="152"/>
      <c r="E49" s="152"/>
      <c r="F49" s="153"/>
      <c r="G49" s="154"/>
      <c r="H49" s="152"/>
      <c r="I49" s="152"/>
      <c r="J49" s="152"/>
      <c r="K49" s="152"/>
      <c r="L49" s="152"/>
      <c r="M49" s="152"/>
    </row>
    <row r="50" spans="3:13" s="49" customFormat="1">
      <c r="C50" s="152"/>
      <c r="D50" s="152"/>
      <c r="E50" s="152"/>
      <c r="F50" s="153"/>
      <c r="G50" s="154"/>
      <c r="H50" s="152"/>
      <c r="I50" s="152"/>
      <c r="J50" s="152"/>
      <c r="K50" s="152"/>
      <c r="L50" s="152"/>
      <c r="M50" s="152"/>
    </row>
    <row r="51" spans="3:13" s="49" customFormat="1">
      <c r="C51" s="152"/>
      <c r="D51" s="152"/>
      <c r="E51" s="152"/>
      <c r="F51" s="153"/>
      <c r="G51" s="154"/>
      <c r="H51" s="152"/>
      <c r="I51" s="152"/>
      <c r="J51" s="152"/>
      <c r="K51" s="152"/>
      <c r="L51" s="152"/>
      <c r="M51" s="152"/>
    </row>
    <row r="52" spans="3:13" s="49" customFormat="1">
      <c r="C52" s="152"/>
      <c r="D52" s="152"/>
      <c r="E52" s="152"/>
      <c r="F52" s="153"/>
      <c r="G52" s="154"/>
      <c r="H52" s="152"/>
      <c r="I52" s="152"/>
      <c r="J52" s="152"/>
      <c r="K52" s="152"/>
      <c r="L52" s="152"/>
      <c r="M52" s="152"/>
    </row>
    <row r="53" spans="3:13" s="49" customFormat="1">
      <c r="C53" s="152"/>
      <c r="D53" s="152"/>
      <c r="E53" s="152"/>
      <c r="F53" s="153"/>
      <c r="G53" s="154"/>
      <c r="H53" s="152"/>
      <c r="I53" s="152"/>
      <c r="J53" s="152"/>
      <c r="K53" s="152"/>
      <c r="L53" s="152"/>
      <c r="M53" s="152"/>
    </row>
    <row r="54" spans="3:13" s="49" customFormat="1">
      <c r="C54" s="152"/>
      <c r="D54" s="152"/>
      <c r="E54" s="152"/>
      <c r="F54" s="153"/>
      <c r="G54" s="154"/>
      <c r="H54" s="152"/>
      <c r="I54" s="152"/>
      <c r="J54" s="152"/>
      <c r="K54" s="152"/>
      <c r="L54" s="152"/>
      <c r="M54" s="152"/>
    </row>
    <row r="55" spans="3:13" s="49" customFormat="1">
      <c r="C55" s="152"/>
      <c r="D55" s="152"/>
      <c r="E55" s="152"/>
      <c r="F55" s="153"/>
      <c r="G55" s="154"/>
      <c r="H55" s="152"/>
      <c r="I55" s="152"/>
      <c r="J55" s="152"/>
      <c r="K55" s="152"/>
      <c r="L55" s="152"/>
      <c r="M55" s="152"/>
    </row>
    <row r="56" spans="3:13" s="49" customFormat="1">
      <c r="C56" s="152"/>
      <c r="D56" s="152"/>
      <c r="E56" s="152"/>
      <c r="F56" s="153"/>
      <c r="G56" s="154"/>
      <c r="H56" s="152"/>
      <c r="I56" s="152"/>
      <c r="J56" s="152"/>
      <c r="K56" s="152"/>
      <c r="L56" s="152"/>
      <c r="M56" s="152"/>
    </row>
    <row r="57" spans="3:13" s="49" customFormat="1">
      <c r="C57" s="152"/>
      <c r="D57" s="152"/>
      <c r="E57" s="152"/>
      <c r="F57" s="153"/>
      <c r="G57" s="154"/>
      <c r="H57" s="152"/>
      <c r="I57" s="152"/>
      <c r="J57" s="152"/>
      <c r="K57" s="152"/>
      <c r="L57" s="152"/>
      <c r="M57" s="152"/>
    </row>
    <row r="58" spans="3:13" s="49" customFormat="1">
      <c r="C58" s="152"/>
      <c r="D58" s="152"/>
      <c r="E58" s="152"/>
      <c r="F58" s="153"/>
      <c r="G58" s="154"/>
      <c r="H58" s="152"/>
      <c r="I58" s="152"/>
      <c r="J58" s="152"/>
      <c r="K58" s="152"/>
      <c r="L58" s="152"/>
      <c r="M58" s="152"/>
    </row>
    <row r="59" spans="3:13" s="49" customFormat="1">
      <c r="C59" s="152"/>
      <c r="D59" s="152"/>
      <c r="E59" s="152"/>
      <c r="F59" s="153"/>
      <c r="G59" s="154"/>
      <c r="H59" s="152"/>
      <c r="I59" s="152"/>
      <c r="J59" s="152"/>
      <c r="K59" s="152"/>
      <c r="L59" s="152"/>
      <c r="M59" s="152"/>
    </row>
    <row r="60" spans="3:13" s="49" customFormat="1">
      <c r="C60" s="152"/>
      <c r="D60" s="152"/>
      <c r="E60" s="152"/>
      <c r="F60" s="153"/>
      <c r="G60" s="154"/>
      <c r="H60" s="152"/>
      <c r="I60" s="152"/>
      <c r="J60" s="152"/>
      <c r="K60" s="152"/>
      <c r="L60" s="152"/>
      <c r="M60" s="152"/>
    </row>
    <row r="61" spans="3:13" s="49" customFormat="1">
      <c r="C61" s="152"/>
      <c r="D61" s="152"/>
      <c r="E61" s="152"/>
      <c r="F61" s="153"/>
      <c r="G61" s="154"/>
      <c r="H61" s="152"/>
      <c r="I61" s="152"/>
      <c r="J61" s="152"/>
      <c r="K61" s="152"/>
      <c r="L61" s="152"/>
      <c r="M61" s="152"/>
    </row>
    <row r="62" spans="3:13" s="49" customFormat="1">
      <c r="C62" s="152"/>
      <c r="D62" s="152"/>
      <c r="E62" s="152"/>
      <c r="F62" s="153"/>
      <c r="G62" s="154"/>
      <c r="H62" s="152"/>
      <c r="I62" s="152"/>
      <c r="J62" s="152"/>
      <c r="K62" s="152"/>
      <c r="L62" s="152"/>
      <c r="M62" s="152"/>
    </row>
    <row r="63" spans="3:13" s="49" customFormat="1">
      <c r="C63" s="152"/>
      <c r="D63" s="152"/>
      <c r="E63" s="152"/>
      <c r="F63" s="153"/>
      <c r="G63" s="154"/>
      <c r="H63" s="152"/>
      <c r="I63" s="152"/>
      <c r="J63" s="152"/>
      <c r="K63" s="152"/>
      <c r="L63" s="152"/>
      <c r="M63" s="152"/>
    </row>
    <row r="64" spans="3:13" s="49" customFormat="1">
      <c r="C64" s="152"/>
      <c r="D64" s="152"/>
      <c r="E64" s="152"/>
      <c r="F64" s="153"/>
      <c r="G64" s="154"/>
      <c r="H64" s="136"/>
      <c r="I64" s="136"/>
      <c r="J64" s="136"/>
      <c r="K64" s="136"/>
      <c r="L64" s="136"/>
      <c r="M64" s="136"/>
    </row>
    <row r="65" spans="3:13" s="49" customFormat="1">
      <c r="C65" s="152"/>
      <c r="D65" s="152"/>
      <c r="E65" s="152"/>
      <c r="F65" s="153"/>
      <c r="G65" s="154"/>
      <c r="H65" s="136"/>
      <c r="I65" s="136"/>
      <c r="J65" s="136"/>
      <c r="K65" s="136"/>
      <c r="L65" s="136"/>
      <c r="M65" s="136"/>
    </row>
    <row r="66" spans="3:13" s="49" customFormat="1">
      <c r="C66" s="152"/>
      <c r="D66" s="152"/>
      <c r="E66" s="152"/>
      <c r="F66" s="153"/>
      <c r="G66" s="154"/>
      <c r="H66" s="136"/>
      <c r="I66" s="136"/>
      <c r="J66" s="136"/>
      <c r="K66" s="136"/>
      <c r="L66" s="136"/>
      <c r="M66" s="136"/>
    </row>
    <row r="67" spans="3:13" s="49" customFormat="1">
      <c r="C67" s="152"/>
      <c r="D67" s="152"/>
      <c r="E67" s="152"/>
      <c r="F67" s="153"/>
      <c r="G67" s="154"/>
      <c r="H67" s="136"/>
      <c r="I67" s="136"/>
      <c r="J67" s="136"/>
      <c r="K67" s="136"/>
      <c r="L67" s="136"/>
      <c r="M67" s="136"/>
    </row>
    <row r="68" spans="3:13" s="49" customFormat="1">
      <c r="C68" s="152"/>
      <c r="D68" s="152"/>
      <c r="E68" s="152"/>
      <c r="F68" s="153"/>
      <c r="G68" s="154"/>
      <c r="H68" s="136"/>
      <c r="I68" s="136"/>
      <c r="J68" s="136"/>
      <c r="K68" s="136"/>
      <c r="L68" s="136"/>
      <c r="M68" s="136"/>
    </row>
    <row r="69" spans="3:13" s="49" customFormat="1">
      <c r="C69" s="152"/>
      <c r="D69" s="152"/>
      <c r="E69" s="152"/>
      <c r="F69" s="153"/>
      <c r="G69" s="154"/>
      <c r="H69" s="136"/>
      <c r="I69" s="136"/>
      <c r="J69" s="136"/>
      <c r="K69" s="136"/>
      <c r="L69" s="136"/>
      <c r="M69" s="136"/>
    </row>
    <row r="70" spans="3:13" s="49" customFormat="1">
      <c r="C70" s="152"/>
      <c r="D70" s="152"/>
      <c r="E70" s="152"/>
      <c r="F70" s="153"/>
      <c r="G70" s="154"/>
      <c r="H70" s="136"/>
      <c r="I70" s="136"/>
      <c r="J70" s="136"/>
      <c r="K70" s="136"/>
      <c r="L70" s="136"/>
      <c r="M70" s="136"/>
    </row>
    <row r="71" spans="3:13" s="49" customFormat="1">
      <c r="C71" s="152"/>
      <c r="D71" s="152"/>
      <c r="E71" s="152"/>
      <c r="F71" s="153"/>
      <c r="G71" s="154"/>
      <c r="H71" s="136"/>
      <c r="I71" s="136"/>
      <c r="J71" s="136"/>
      <c r="K71" s="136"/>
      <c r="L71" s="136"/>
      <c r="M71" s="136"/>
    </row>
    <row r="72" spans="3:13" s="49" customFormat="1">
      <c r="C72" s="152"/>
      <c r="D72" s="152"/>
      <c r="E72" s="152"/>
      <c r="F72" s="153"/>
      <c r="G72" s="154"/>
      <c r="H72" s="136"/>
      <c r="I72" s="136"/>
      <c r="J72" s="136"/>
      <c r="K72" s="136"/>
      <c r="L72" s="136"/>
      <c r="M72" s="136"/>
    </row>
    <row r="73" spans="3:13" s="49" customFormat="1">
      <c r="C73" s="152"/>
      <c r="D73" s="152"/>
      <c r="E73" s="152"/>
      <c r="F73" s="153"/>
      <c r="G73" s="154"/>
      <c r="H73" s="136"/>
      <c r="I73" s="136"/>
      <c r="J73" s="136"/>
      <c r="K73" s="136"/>
      <c r="L73" s="136"/>
      <c r="M73" s="136"/>
    </row>
    <row r="74" spans="3:13" s="49" customFormat="1">
      <c r="C74" s="152"/>
      <c r="D74" s="152"/>
      <c r="E74" s="152"/>
      <c r="F74" s="153"/>
      <c r="G74" s="154"/>
      <c r="H74" s="136"/>
      <c r="I74" s="136"/>
      <c r="J74" s="136"/>
      <c r="K74" s="136"/>
      <c r="L74" s="136"/>
      <c r="M74" s="136"/>
    </row>
    <row r="75" spans="3:13" s="49" customFormat="1">
      <c r="C75" s="152"/>
      <c r="D75" s="152"/>
      <c r="E75" s="152"/>
      <c r="F75" s="153"/>
      <c r="G75" s="154"/>
      <c r="H75" s="136"/>
      <c r="I75" s="136"/>
      <c r="J75" s="136"/>
      <c r="K75" s="136"/>
      <c r="L75" s="136"/>
      <c r="M75" s="136"/>
    </row>
    <row r="76" spans="3:13" s="49" customFormat="1">
      <c r="C76" s="136"/>
      <c r="D76" s="136"/>
      <c r="E76" s="136"/>
      <c r="F76" s="153"/>
      <c r="G76" s="154"/>
      <c r="H76" s="136"/>
      <c r="I76" s="136"/>
      <c r="J76" s="136"/>
      <c r="K76" s="136"/>
      <c r="L76" s="136"/>
      <c r="M76" s="136"/>
    </row>
    <row r="77" spans="3:13" s="49" customFormat="1">
      <c r="C77" s="136"/>
      <c r="D77" s="136"/>
      <c r="E77" s="136"/>
      <c r="F77" s="153"/>
      <c r="G77" s="154"/>
      <c r="H77" s="136"/>
      <c r="I77" s="136"/>
      <c r="J77" s="136"/>
      <c r="K77" s="136"/>
      <c r="L77" s="136"/>
      <c r="M77" s="136"/>
    </row>
    <row r="78" spans="3:13" s="49" customFormat="1">
      <c r="C78" s="136"/>
      <c r="D78" s="136"/>
      <c r="E78" s="136"/>
      <c r="F78" s="153"/>
      <c r="G78" s="154"/>
      <c r="H78" s="136"/>
      <c r="I78" s="136"/>
      <c r="J78" s="136"/>
      <c r="K78" s="136"/>
      <c r="L78" s="136"/>
      <c r="M78" s="136"/>
    </row>
    <row r="79" spans="3:13" s="49" customFormat="1">
      <c r="C79" s="136"/>
      <c r="D79" s="136"/>
      <c r="E79" s="136"/>
      <c r="F79" s="153"/>
      <c r="G79" s="154"/>
      <c r="H79" s="136"/>
      <c r="I79" s="136"/>
      <c r="J79" s="136"/>
      <c r="K79" s="136"/>
      <c r="L79" s="136"/>
      <c r="M79" s="136"/>
    </row>
    <row r="80" spans="3:13" s="49" customFormat="1">
      <c r="C80" s="136"/>
      <c r="D80" s="136"/>
      <c r="E80" s="136"/>
      <c r="F80" s="153"/>
      <c r="G80" s="154"/>
      <c r="H80" s="136"/>
      <c r="I80" s="136"/>
      <c r="J80" s="136"/>
      <c r="K80" s="136"/>
      <c r="L80" s="136"/>
      <c r="M80" s="136"/>
    </row>
    <row r="81" spans="3:13" s="49" customFormat="1">
      <c r="C81" s="136"/>
      <c r="D81" s="136"/>
      <c r="E81" s="136"/>
      <c r="F81" s="153"/>
      <c r="G81" s="154"/>
      <c r="H81" s="136"/>
      <c r="I81" s="136"/>
      <c r="J81" s="136"/>
      <c r="K81" s="136"/>
      <c r="L81" s="136"/>
      <c r="M81" s="136"/>
    </row>
    <row r="82" spans="3:13" s="49" customFormat="1">
      <c r="C82" s="136"/>
      <c r="D82" s="136"/>
      <c r="E82" s="136"/>
      <c r="F82" s="153"/>
      <c r="G82" s="154"/>
      <c r="H82" s="136"/>
      <c r="I82" s="136"/>
      <c r="J82" s="136"/>
      <c r="K82" s="136"/>
      <c r="L82" s="136"/>
      <c r="M82" s="136"/>
    </row>
    <row r="83" spans="3:13" s="49" customFormat="1">
      <c r="C83" s="136"/>
      <c r="D83" s="136"/>
      <c r="E83" s="136"/>
      <c r="F83" s="153"/>
      <c r="G83" s="154"/>
      <c r="H83" s="136"/>
      <c r="I83" s="136"/>
      <c r="J83" s="136"/>
      <c r="K83" s="136"/>
      <c r="L83" s="136"/>
      <c r="M83" s="136"/>
    </row>
    <row r="84" spans="3:13" s="49" customFormat="1">
      <c r="C84" s="136"/>
      <c r="D84" s="136"/>
      <c r="E84" s="136"/>
      <c r="F84" s="153"/>
      <c r="G84" s="154"/>
      <c r="H84" s="136"/>
      <c r="I84" s="136"/>
      <c r="J84" s="136"/>
      <c r="K84" s="136"/>
      <c r="L84" s="136"/>
      <c r="M84" s="136"/>
    </row>
    <row r="85" spans="3:13" s="49" customFormat="1">
      <c r="C85" s="136"/>
      <c r="D85" s="136"/>
      <c r="E85" s="136"/>
      <c r="F85" s="153"/>
      <c r="G85" s="154"/>
      <c r="H85" s="136"/>
      <c r="I85" s="136"/>
      <c r="J85" s="136"/>
      <c r="K85" s="136"/>
      <c r="L85" s="136"/>
      <c r="M85" s="136"/>
    </row>
    <row r="86" spans="3:13" s="49" customFormat="1">
      <c r="C86" s="136"/>
      <c r="D86" s="136"/>
      <c r="E86" s="136"/>
      <c r="F86" s="153"/>
      <c r="G86" s="154"/>
      <c r="H86" s="136"/>
      <c r="I86" s="136"/>
      <c r="J86" s="136"/>
      <c r="K86" s="136"/>
      <c r="L86" s="136"/>
      <c r="M86" s="136"/>
    </row>
    <row r="87" spans="3:13" s="49" customFormat="1">
      <c r="C87" s="136"/>
      <c r="D87" s="136"/>
      <c r="E87" s="136"/>
      <c r="F87" s="153"/>
      <c r="G87" s="154"/>
      <c r="H87" s="136"/>
      <c r="I87" s="136"/>
      <c r="J87" s="136"/>
      <c r="K87" s="136"/>
      <c r="L87" s="136"/>
      <c r="M87" s="136"/>
    </row>
    <row r="88" spans="3:13" s="49" customFormat="1">
      <c r="C88" s="136"/>
      <c r="D88" s="136"/>
      <c r="E88" s="136"/>
      <c r="F88" s="153"/>
      <c r="G88" s="154"/>
      <c r="H88" s="136"/>
      <c r="I88" s="136"/>
      <c r="J88" s="136"/>
      <c r="K88" s="136"/>
      <c r="L88" s="136"/>
      <c r="M88" s="136"/>
    </row>
    <row r="89" spans="3:13" s="49" customFormat="1">
      <c r="C89" s="136"/>
      <c r="D89" s="136"/>
      <c r="E89" s="136"/>
      <c r="F89" s="153"/>
      <c r="G89" s="154"/>
      <c r="H89" s="136"/>
      <c r="I89" s="136"/>
      <c r="J89" s="136"/>
      <c r="K89" s="136"/>
      <c r="L89" s="136"/>
      <c r="M89" s="136"/>
    </row>
    <row r="90" spans="3:13" s="49" customFormat="1">
      <c r="C90" s="136"/>
      <c r="D90" s="136"/>
      <c r="E90" s="136"/>
      <c r="F90" s="153"/>
      <c r="G90" s="154"/>
      <c r="H90" s="136"/>
      <c r="I90" s="136"/>
      <c r="J90" s="136"/>
      <c r="K90" s="136"/>
      <c r="L90" s="136"/>
      <c r="M90" s="136"/>
    </row>
    <row r="91" spans="3:13" s="49" customFormat="1">
      <c r="C91" s="136"/>
      <c r="D91" s="136"/>
      <c r="E91" s="136"/>
      <c r="F91" s="153"/>
      <c r="G91" s="154"/>
      <c r="H91" s="136"/>
      <c r="I91" s="136"/>
      <c r="J91" s="136"/>
      <c r="K91" s="136"/>
      <c r="L91" s="136"/>
      <c r="M91" s="136"/>
    </row>
    <row r="92" spans="3:13" s="49" customFormat="1">
      <c r="C92" s="136"/>
      <c r="D92" s="136"/>
      <c r="E92" s="136"/>
      <c r="F92" s="153"/>
      <c r="G92" s="154"/>
      <c r="H92" s="136"/>
      <c r="I92" s="136"/>
      <c r="J92" s="136"/>
      <c r="K92" s="136"/>
      <c r="L92" s="136"/>
      <c r="M92" s="136"/>
    </row>
    <row r="93" spans="3:13" s="49" customFormat="1">
      <c r="C93" s="136"/>
      <c r="D93" s="136"/>
      <c r="E93" s="136"/>
      <c r="F93" s="153"/>
      <c r="G93" s="154"/>
      <c r="H93" s="136"/>
      <c r="I93" s="136"/>
      <c r="J93" s="136"/>
      <c r="K93" s="136"/>
      <c r="L93" s="136"/>
      <c r="M93" s="136"/>
    </row>
    <row r="94" spans="3:13" s="49" customFormat="1">
      <c r="C94" s="136"/>
      <c r="D94" s="136"/>
      <c r="E94" s="136"/>
      <c r="F94" s="153"/>
      <c r="G94" s="154"/>
      <c r="H94" s="136"/>
      <c r="I94" s="136"/>
      <c r="J94" s="136"/>
      <c r="K94" s="136"/>
      <c r="L94" s="136"/>
      <c r="M94" s="136"/>
    </row>
    <row r="95" spans="3:13" s="49" customFormat="1">
      <c r="C95" s="136"/>
      <c r="D95" s="136"/>
      <c r="E95" s="136"/>
      <c r="F95" s="153"/>
      <c r="G95" s="154"/>
      <c r="H95" s="136"/>
      <c r="I95" s="136"/>
      <c r="J95" s="136"/>
      <c r="K95" s="136"/>
      <c r="L95" s="136"/>
      <c r="M95" s="136"/>
    </row>
    <row r="96" spans="3:13" s="49" customFormat="1">
      <c r="C96" s="136"/>
      <c r="D96" s="136"/>
      <c r="E96" s="136"/>
      <c r="F96" s="153"/>
      <c r="G96" s="154"/>
      <c r="H96" s="136"/>
      <c r="I96" s="136"/>
      <c r="J96" s="136"/>
      <c r="K96" s="136"/>
      <c r="L96" s="136"/>
      <c r="M96" s="136"/>
    </row>
    <row r="97" spans="3:13" s="49" customFormat="1">
      <c r="C97" s="136"/>
      <c r="D97" s="136"/>
      <c r="E97" s="136"/>
      <c r="F97" s="153"/>
      <c r="G97" s="154"/>
      <c r="H97" s="136"/>
      <c r="I97" s="136"/>
      <c r="J97" s="136"/>
      <c r="K97" s="136"/>
      <c r="L97" s="136"/>
      <c r="M97" s="136"/>
    </row>
    <row r="98" spans="3:13" s="49" customFormat="1">
      <c r="C98" s="136"/>
      <c r="D98" s="136"/>
      <c r="E98" s="136"/>
      <c r="F98" s="153"/>
      <c r="G98" s="154"/>
      <c r="H98" s="136"/>
      <c r="I98" s="136"/>
      <c r="J98" s="136"/>
      <c r="K98" s="136"/>
      <c r="L98" s="136"/>
      <c r="M98" s="136"/>
    </row>
    <row r="99" spans="3:13" s="49" customFormat="1">
      <c r="C99" s="136"/>
      <c r="D99" s="136"/>
      <c r="E99" s="136"/>
      <c r="F99" s="153"/>
      <c r="G99" s="154"/>
      <c r="H99" s="136"/>
      <c r="I99" s="136"/>
      <c r="J99" s="136"/>
      <c r="K99" s="136"/>
      <c r="L99" s="136"/>
      <c r="M99" s="136"/>
    </row>
    <row r="100" spans="3:13" s="49" customFormat="1">
      <c r="C100" s="136"/>
      <c r="D100" s="136"/>
      <c r="E100" s="136"/>
      <c r="F100" s="153"/>
      <c r="G100" s="154"/>
      <c r="H100" s="136"/>
      <c r="I100" s="136"/>
      <c r="J100" s="136"/>
      <c r="K100" s="136"/>
      <c r="L100" s="136"/>
      <c r="M100" s="136"/>
    </row>
    <row r="101" spans="3:13" s="49" customFormat="1">
      <c r="C101" s="136"/>
      <c r="D101" s="136"/>
      <c r="E101" s="136"/>
      <c r="F101" s="153"/>
      <c r="G101" s="154"/>
      <c r="H101" s="136"/>
      <c r="I101" s="136"/>
      <c r="J101" s="136"/>
      <c r="K101" s="136"/>
      <c r="L101" s="136"/>
      <c r="M101" s="136"/>
    </row>
    <row r="102" spans="3:13" s="49" customFormat="1">
      <c r="C102" s="136"/>
      <c r="D102" s="136"/>
      <c r="E102" s="136"/>
      <c r="F102" s="153"/>
      <c r="G102" s="154"/>
      <c r="H102" s="136"/>
      <c r="I102" s="136"/>
      <c r="J102" s="136"/>
      <c r="K102" s="136"/>
      <c r="L102" s="136"/>
      <c r="M102" s="136"/>
    </row>
    <row r="103" spans="3:13" s="49" customFormat="1">
      <c r="C103" s="136"/>
      <c r="D103" s="136"/>
      <c r="E103" s="136"/>
      <c r="F103" s="153"/>
      <c r="G103" s="154"/>
      <c r="H103" s="136"/>
      <c r="I103" s="136"/>
      <c r="J103" s="136"/>
      <c r="K103" s="136"/>
      <c r="L103" s="136"/>
      <c r="M103" s="136"/>
    </row>
    <row r="104" spans="3:13" s="49" customFormat="1">
      <c r="C104" s="136"/>
      <c r="D104" s="136"/>
      <c r="E104" s="136"/>
      <c r="F104" s="153"/>
      <c r="G104" s="154"/>
      <c r="H104" s="136"/>
      <c r="I104" s="136"/>
      <c r="J104" s="136"/>
      <c r="K104" s="136"/>
      <c r="L104" s="136"/>
      <c r="M104" s="136"/>
    </row>
    <row r="105" spans="3:13" s="49" customFormat="1">
      <c r="C105" s="136"/>
      <c r="D105" s="136"/>
      <c r="E105" s="136"/>
      <c r="F105" s="153"/>
      <c r="G105" s="154"/>
      <c r="H105" s="136"/>
      <c r="I105" s="136"/>
      <c r="J105" s="136"/>
      <c r="K105" s="136"/>
      <c r="L105" s="136"/>
      <c r="M105" s="136"/>
    </row>
    <row r="106" spans="3:13" s="49" customFormat="1">
      <c r="C106" s="136"/>
      <c r="D106" s="136"/>
      <c r="E106" s="136"/>
      <c r="F106" s="153"/>
      <c r="G106" s="154"/>
      <c r="H106" s="136"/>
      <c r="I106" s="136"/>
      <c r="J106" s="136"/>
      <c r="K106" s="136"/>
      <c r="L106" s="136"/>
      <c r="M106" s="136"/>
    </row>
    <row r="107" spans="3:13" s="49" customFormat="1">
      <c r="C107" s="136"/>
      <c r="D107" s="136"/>
      <c r="E107" s="136"/>
      <c r="F107" s="153"/>
      <c r="G107" s="154"/>
      <c r="H107" s="136"/>
      <c r="I107" s="136"/>
      <c r="J107" s="136"/>
      <c r="K107" s="136"/>
      <c r="L107" s="136"/>
      <c r="M107" s="136"/>
    </row>
    <row r="108" spans="3:13" s="49" customFormat="1">
      <c r="C108" s="136"/>
      <c r="D108" s="136"/>
      <c r="E108" s="136"/>
      <c r="F108" s="153"/>
      <c r="G108" s="154"/>
      <c r="H108" s="136"/>
      <c r="I108" s="136"/>
      <c r="J108" s="136"/>
      <c r="K108" s="136"/>
      <c r="L108" s="136"/>
      <c r="M108" s="136"/>
    </row>
    <row r="109" spans="3:13" s="49" customFormat="1">
      <c r="C109" s="136"/>
      <c r="D109" s="136"/>
      <c r="E109" s="136"/>
      <c r="F109" s="153"/>
      <c r="G109" s="154"/>
      <c r="H109" s="136"/>
      <c r="I109" s="136"/>
      <c r="J109" s="136"/>
      <c r="K109" s="136"/>
      <c r="L109" s="136"/>
      <c r="M109" s="136"/>
    </row>
    <row r="110" spans="3:13" s="49" customFormat="1">
      <c r="C110" s="136"/>
      <c r="D110" s="136"/>
      <c r="E110" s="136"/>
      <c r="F110" s="153"/>
      <c r="G110" s="154"/>
      <c r="H110" s="136"/>
      <c r="I110" s="136"/>
      <c r="J110" s="136"/>
      <c r="K110" s="136"/>
      <c r="L110" s="136"/>
      <c r="M110" s="136"/>
    </row>
    <row r="111" spans="3:13" s="49" customFormat="1">
      <c r="C111" s="136"/>
      <c r="D111" s="136"/>
      <c r="E111" s="136"/>
      <c r="F111" s="153"/>
      <c r="G111" s="154"/>
      <c r="H111" s="136"/>
      <c r="I111" s="136"/>
      <c r="J111" s="136"/>
      <c r="K111" s="136"/>
      <c r="L111" s="136"/>
      <c r="M111" s="136"/>
    </row>
    <row r="112" spans="3:13" s="49" customFormat="1">
      <c r="C112" s="136"/>
      <c r="D112" s="136"/>
      <c r="E112" s="136"/>
      <c r="F112" s="153"/>
      <c r="G112" s="154"/>
      <c r="H112" s="136"/>
      <c r="I112" s="136"/>
      <c r="J112" s="136"/>
      <c r="K112" s="136"/>
      <c r="L112" s="136"/>
      <c r="M112" s="136"/>
    </row>
    <row r="113" spans="3:13" s="49" customFormat="1">
      <c r="C113" s="136"/>
      <c r="D113" s="136"/>
      <c r="E113" s="136"/>
      <c r="F113" s="153"/>
      <c r="G113" s="154"/>
      <c r="H113" s="136"/>
      <c r="I113" s="136"/>
      <c r="J113" s="136"/>
      <c r="K113" s="136"/>
      <c r="L113" s="136"/>
      <c r="M113" s="136"/>
    </row>
    <row r="114" spans="3:13" s="49" customFormat="1">
      <c r="C114" s="136"/>
      <c r="D114" s="136"/>
      <c r="E114" s="136"/>
      <c r="F114" s="153"/>
      <c r="G114" s="154"/>
      <c r="H114" s="136"/>
      <c r="I114" s="136"/>
      <c r="J114" s="136"/>
      <c r="K114" s="136"/>
      <c r="L114" s="136"/>
      <c r="M114" s="136"/>
    </row>
    <row r="115" spans="3:13" s="49" customFormat="1">
      <c r="C115" s="136"/>
      <c r="D115" s="136"/>
      <c r="E115" s="136"/>
      <c r="F115" s="153"/>
      <c r="G115" s="154"/>
      <c r="H115" s="136"/>
      <c r="I115" s="136"/>
      <c r="J115" s="136"/>
      <c r="K115" s="136"/>
      <c r="L115" s="136"/>
      <c r="M115" s="136"/>
    </row>
    <row r="116" spans="3:13" s="49" customFormat="1">
      <c r="C116" s="136"/>
      <c r="D116" s="136"/>
      <c r="E116" s="136"/>
      <c r="F116" s="153"/>
      <c r="G116" s="154"/>
      <c r="H116" s="136"/>
      <c r="I116" s="136"/>
      <c r="J116" s="136"/>
      <c r="K116" s="136"/>
      <c r="L116" s="136"/>
      <c r="M116" s="136"/>
    </row>
    <row r="117" spans="3:13" s="49" customFormat="1">
      <c r="C117" s="136"/>
      <c r="D117" s="136"/>
      <c r="E117" s="136"/>
      <c r="F117" s="153"/>
      <c r="G117" s="154"/>
      <c r="H117" s="136"/>
      <c r="I117" s="136"/>
      <c r="J117" s="136"/>
      <c r="K117" s="136"/>
      <c r="L117" s="136"/>
      <c r="M117" s="136"/>
    </row>
    <row r="118" spans="3:13" s="49" customFormat="1">
      <c r="C118" s="136"/>
      <c r="D118" s="136"/>
      <c r="E118" s="136"/>
      <c r="F118" s="153"/>
      <c r="G118" s="154"/>
      <c r="H118" s="136"/>
      <c r="I118" s="136"/>
      <c r="J118" s="136"/>
      <c r="K118" s="136"/>
      <c r="L118" s="136"/>
      <c r="M118" s="136"/>
    </row>
    <row r="119" spans="3:13" s="49" customFormat="1">
      <c r="C119" s="136"/>
      <c r="D119" s="136"/>
      <c r="E119" s="136"/>
      <c r="F119" s="153"/>
      <c r="G119" s="154"/>
      <c r="H119" s="136"/>
      <c r="I119" s="136"/>
      <c r="J119" s="136"/>
      <c r="K119" s="136"/>
      <c r="L119" s="136"/>
      <c r="M119" s="136"/>
    </row>
    <row r="120" spans="3:13" s="49" customFormat="1">
      <c r="C120" s="136"/>
      <c r="D120" s="136"/>
      <c r="E120" s="136"/>
      <c r="F120" s="153"/>
      <c r="G120" s="154"/>
      <c r="H120" s="136"/>
      <c r="I120" s="136"/>
      <c r="J120" s="136"/>
      <c r="K120" s="136"/>
      <c r="L120" s="136"/>
      <c r="M120" s="136"/>
    </row>
    <row r="121" spans="3:13" s="49" customFormat="1">
      <c r="C121" s="136"/>
      <c r="D121" s="136"/>
      <c r="E121" s="136"/>
      <c r="F121" s="153"/>
      <c r="G121" s="154"/>
      <c r="H121" s="136"/>
      <c r="I121" s="136"/>
      <c r="J121" s="136"/>
      <c r="K121" s="136"/>
      <c r="L121" s="136"/>
      <c r="M121" s="136"/>
    </row>
    <row r="122" spans="3:13" s="49" customFormat="1">
      <c r="C122" s="136"/>
      <c r="D122" s="136"/>
      <c r="E122" s="136"/>
      <c r="F122" s="153"/>
      <c r="G122" s="154"/>
      <c r="H122" s="136"/>
      <c r="I122" s="136"/>
      <c r="J122" s="136"/>
      <c r="K122" s="136"/>
      <c r="L122" s="136"/>
      <c r="M122" s="136"/>
    </row>
    <row r="123" spans="3:13" s="49" customFormat="1">
      <c r="C123" s="136"/>
      <c r="D123" s="136"/>
      <c r="E123" s="136"/>
      <c r="F123" s="153"/>
      <c r="G123" s="154"/>
      <c r="H123" s="136"/>
      <c r="I123" s="136"/>
      <c r="J123" s="136"/>
      <c r="K123" s="136"/>
      <c r="L123" s="136"/>
      <c r="M123" s="136"/>
    </row>
    <row r="124" spans="3:13" s="49" customFormat="1">
      <c r="C124" s="136"/>
      <c r="D124" s="136"/>
      <c r="E124" s="136"/>
      <c r="F124" s="153"/>
      <c r="G124" s="154"/>
      <c r="H124" s="136"/>
      <c r="I124" s="136"/>
      <c r="J124" s="136"/>
      <c r="K124" s="136"/>
      <c r="L124" s="136"/>
      <c r="M124" s="136"/>
    </row>
    <row r="125" spans="3:13" s="49" customFormat="1">
      <c r="C125" s="136"/>
      <c r="D125" s="136"/>
      <c r="E125" s="136"/>
      <c r="F125" s="153"/>
      <c r="G125" s="154"/>
      <c r="H125" s="136"/>
      <c r="I125" s="136"/>
      <c r="J125" s="136"/>
      <c r="K125" s="136"/>
      <c r="L125" s="136"/>
      <c r="M125" s="136"/>
    </row>
    <row r="126" spans="3:13" s="49" customFormat="1">
      <c r="C126" s="136"/>
      <c r="D126" s="136"/>
      <c r="E126" s="136"/>
      <c r="F126" s="153"/>
      <c r="G126" s="154"/>
      <c r="H126" s="136"/>
      <c r="I126" s="136"/>
      <c r="J126" s="136"/>
      <c r="K126" s="136"/>
      <c r="L126" s="136"/>
      <c r="M126" s="136"/>
    </row>
    <row r="127" spans="3:13" s="49" customFormat="1">
      <c r="C127" s="136"/>
      <c r="D127" s="136"/>
      <c r="E127" s="136"/>
      <c r="F127" s="153"/>
      <c r="G127" s="154"/>
      <c r="H127" s="136"/>
      <c r="I127" s="136"/>
      <c r="J127" s="136"/>
      <c r="K127" s="136"/>
      <c r="L127" s="136"/>
      <c r="M127" s="136"/>
    </row>
    <row r="128" spans="3:13" s="49" customFormat="1">
      <c r="C128" s="136"/>
      <c r="D128" s="136"/>
      <c r="E128" s="136"/>
      <c r="F128" s="153"/>
      <c r="G128" s="154"/>
      <c r="H128" s="136"/>
      <c r="I128" s="136"/>
      <c r="J128" s="136"/>
      <c r="K128" s="136"/>
      <c r="L128" s="136"/>
      <c r="M128" s="136"/>
    </row>
    <row r="129" spans="3:13" s="49" customFormat="1">
      <c r="C129" s="136"/>
      <c r="D129" s="136"/>
      <c r="E129" s="136"/>
      <c r="F129" s="153"/>
      <c r="G129" s="154"/>
      <c r="H129" s="136"/>
      <c r="I129" s="136"/>
      <c r="J129" s="136"/>
      <c r="K129" s="136"/>
      <c r="L129" s="136"/>
      <c r="M129" s="136"/>
    </row>
    <row r="130" spans="3:13" s="49" customFormat="1">
      <c r="C130" s="136"/>
      <c r="D130" s="136"/>
      <c r="E130" s="136"/>
      <c r="F130" s="153"/>
      <c r="G130" s="154"/>
      <c r="H130" s="136"/>
      <c r="I130" s="136"/>
      <c r="J130" s="136"/>
      <c r="K130" s="136"/>
      <c r="L130" s="136"/>
      <c r="M130" s="136"/>
    </row>
    <row r="131" spans="3:13" s="49" customFormat="1">
      <c r="C131" s="136"/>
      <c r="D131" s="136"/>
      <c r="E131" s="136"/>
      <c r="F131" s="153"/>
      <c r="G131" s="154"/>
      <c r="H131" s="136"/>
      <c r="I131" s="136"/>
      <c r="J131" s="136"/>
      <c r="K131" s="136"/>
      <c r="L131" s="136"/>
      <c r="M131" s="136"/>
    </row>
    <row r="132" spans="3:13" s="49" customFormat="1">
      <c r="C132" s="136"/>
      <c r="D132" s="136"/>
      <c r="E132" s="136"/>
      <c r="F132" s="153"/>
      <c r="G132" s="154"/>
      <c r="H132" s="136"/>
      <c r="I132" s="136"/>
      <c r="J132" s="136"/>
      <c r="K132" s="136"/>
      <c r="L132" s="136"/>
      <c r="M132" s="136"/>
    </row>
    <row r="133" spans="3:13" s="49" customFormat="1">
      <c r="C133" s="136"/>
      <c r="D133" s="136"/>
      <c r="E133" s="136"/>
      <c r="F133" s="153"/>
      <c r="G133" s="154"/>
      <c r="H133" s="136"/>
      <c r="I133" s="136"/>
      <c r="J133" s="136"/>
      <c r="K133" s="136"/>
      <c r="L133" s="136"/>
      <c r="M133" s="136"/>
    </row>
    <row r="134" spans="3:13" s="49" customFormat="1">
      <c r="C134" s="136"/>
      <c r="D134" s="136"/>
      <c r="E134" s="136"/>
      <c r="F134" s="153"/>
      <c r="G134" s="154"/>
      <c r="H134" s="136"/>
      <c r="I134" s="136"/>
      <c r="J134" s="136"/>
      <c r="K134" s="136"/>
      <c r="L134" s="136"/>
      <c r="M134" s="136"/>
    </row>
    <row r="135" spans="3:13" s="49" customFormat="1">
      <c r="C135" s="136"/>
      <c r="D135" s="136"/>
      <c r="E135" s="136"/>
      <c r="F135" s="153"/>
      <c r="G135" s="154"/>
      <c r="H135" s="136"/>
      <c r="I135" s="136"/>
      <c r="J135" s="136"/>
      <c r="K135" s="136"/>
      <c r="L135" s="136"/>
      <c r="M135" s="136"/>
    </row>
    <row r="136" spans="3:13" s="49" customFormat="1">
      <c r="C136" s="136"/>
      <c r="D136" s="136"/>
      <c r="E136" s="136"/>
      <c r="F136" s="153"/>
      <c r="G136" s="154"/>
      <c r="H136" s="136"/>
      <c r="I136" s="136"/>
      <c r="J136" s="136"/>
      <c r="K136" s="136"/>
      <c r="L136" s="136"/>
      <c r="M136" s="136"/>
    </row>
    <row r="137" spans="3:13" s="49" customFormat="1">
      <c r="C137" s="136"/>
      <c r="D137" s="136"/>
      <c r="E137" s="136"/>
      <c r="F137" s="153"/>
      <c r="G137" s="154"/>
      <c r="H137" s="136"/>
      <c r="I137" s="136"/>
      <c r="J137" s="136"/>
      <c r="K137" s="136"/>
      <c r="L137" s="136"/>
      <c r="M137" s="136"/>
    </row>
    <row r="138" spans="3:13" s="49" customFormat="1">
      <c r="C138" s="136"/>
      <c r="D138" s="136"/>
      <c r="E138" s="136"/>
      <c r="F138" s="153"/>
      <c r="G138" s="154"/>
      <c r="H138" s="136"/>
      <c r="I138" s="136"/>
      <c r="J138" s="136"/>
      <c r="K138" s="136"/>
      <c r="L138" s="136"/>
      <c r="M138" s="136"/>
    </row>
    <row r="139" spans="3:13" s="49" customFormat="1">
      <c r="C139" s="136"/>
      <c r="D139" s="136"/>
      <c r="E139" s="136"/>
      <c r="F139" s="153"/>
      <c r="G139" s="154"/>
      <c r="H139" s="136"/>
      <c r="I139" s="136"/>
      <c r="J139" s="136"/>
      <c r="K139" s="136"/>
      <c r="L139" s="136"/>
      <c r="M139" s="136"/>
    </row>
    <row r="140" spans="3:13" s="49" customFormat="1">
      <c r="C140" s="136"/>
      <c r="D140" s="136"/>
      <c r="E140" s="136"/>
      <c r="F140" s="153"/>
      <c r="G140" s="154"/>
      <c r="H140" s="136"/>
      <c r="I140" s="136"/>
      <c r="J140" s="136"/>
      <c r="K140" s="136"/>
      <c r="L140" s="136"/>
      <c r="M140" s="136"/>
    </row>
    <row r="141" spans="3:13" s="49" customFormat="1">
      <c r="C141" s="136"/>
      <c r="D141" s="136"/>
      <c r="E141" s="136"/>
      <c r="F141" s="153"/>
      <c r="G141" s="154"/>
      <c r="H141" s="136"/>
      <c r="I141" s="136"/>
      <c r="J141" s="136"/>
      <c r="K141" s="136"/>
      <c r="L141" s="136"/>
      <c r="M141" s="136"/>
    </row>
    <row r="142" spans="3:13" s="49" customFormat="1">
      <c r="C142" s="136"/>
      <c r="D142" s="136"/>
      <c r="E142" s="136"/>
      <c r="F142" s="153"/>
      <c r="G142" s="155"/>
      <c r="H142" s="136"/>
      <c r="I142" s="136"/>
      <c r="J142" s="136"/>
      <c r="K142" s="136"/>
      <c r="L142" s="136"/>
      <c r="M142" s="136"/>
    </row>
    <row r="143" spans="3:13" s="49" customFormat="1">
      <c r="C143" s="136"/>
      <c r="D143" s="136"/>
      <c r="E143" s="136"/>
      <c r="F143" s="153"/>
      <c r="G143" s="155"/>
      <c r="H143" s="136"/>
      <c r="I143" s="136"/>
      <c r="J143" s="136"/>
      <c r="K143" s="136"/>
      <c r="L143" s="136"/>
      <c r="M143" s="136"/>
    </row>
    <row r="144" spans="3:13" s="49" customFormat="1">
      <c r="C144" s="136"/>
      <c r="D144" s="136"/>
      <c r="E144" s="136"/>
      <c r="F144" s="153"/>
      <c r="G144" s="155"/>
      <c r="H144" s="136"/>
      <c r="I144" s="136"/>
      <c r="J144" s="136"/>
      <c r="K144" s="136"/>
      <c r="L144" s="136"/>
      <c r="M144" s="136"/>
    </row>
    <row r="145" spans="3:13" s="49" customFormat="1">
      <c r="C145" s="136"/>
      <c r="D145" s="136"/>
      <c r="E145" s="136"/>
      <c r="F145" s="153"/>
      <c r="G145" s="155"/>
      <c r="H145" s="136"/>
      <c r="I145" s="136"/>
      <c r="J145" s="136"/>
      <c r="K145" s="136"/>
      <c r="L145" s="136"/>
      <c r="M145" s="136"/>
    </row>
    <row r="146" spans="3:13" s="49" customFormat="1">
      <c r="C146" s="136"/>
      <c r="D146" s="136"/>
      <c r="E146" s="136"/>
      <c r="F146" s="153"/>
      <c r="G146" s="155"/>
      <c r="H146" s="136"/>
      <c r="I146" s="136"/>
      <c r="J146" s="136"/>
      <c r="K146" s="136"/>
      <c r="L146" s="136"/>
      <c r="M146" s="136"/>
    </row>
    <row r="147" spans="3:13" s="49" customFormat="1">
      <c r="C147" s="136"/>
      <c r="D147" s="136"/>
      <c r="E147" s="136"/>
      <c r="F147" s="153"/>
      <c r="G147" s="155"/>
      <c r="H147" s="136"/>
      <c r="I147" s="136"/>
      <c r="J147" s="136"/>
      <c r="K147" s="136"/>
      <c r="L147" s="136"/>
      <c r="M147" s="136"/>
    </row>
    <row r="148" spans="3:13" s="49" customFormat="1">
      <c r="C148" s="136"/>
      <c r="D148" s="136"/>
      <c r="E148" s="136"/>
      <c r="F148" s="153"/>
      <c r="G148" s="155"/>
      <c r="H148" s="136"/>
      <c r="I148" s="136"/>
      <c r="J148" s="136"/>
      <c r="K148" s="136"/>
      <c r="L148" s="136"/>
      <c r="M148" s="136"/>
    </row>
    <row r="149" spans="3:13" s="49" customFormat="1">
      <c r="C149" s="136"/>
      <c r="D149" s="136"/>
      <c r="E149" s="136"/>
      <c r="F149" s="153"/>
      <c r="G149" s="155"/>
      <c r="H149" s="136"/>
      <c r="I149" s="136"/>
      <c r="J149" s="136"/>
      <c r="K149" s="136"/>
      <c r="L149" s="136"/>
      <c r="M149" s="136"/>
    </row>
    <row r="150" spans="3:13" s="49" customFormat="1">
      <c r="C150" s="136"/>
      <c r="D150" s="136"/>
      <c r="E150" s="136"/>
      <c r="F150" s="153"/>
      <c r="G150" s="155"/>
      <c r="H150" s="136"/>
      <c r="I150" s="136"/>
      <c r="J150" s="136"/>
      <c r="K150" s="136"/>
      <c r="L150" s="136"/>
      <c r="M150" s="136"/>
    </row>
    <row r="151" spans="3:13" s="49" customFormat="1">
      <c r="C151" s="136"/>
      <c r="D151" s="136"/>
      <c r="E151" s="136"/>
      <c r="F151" s="153"/>
      <c r="G151" s="155"/>
      <c r="H151" s="136"/>
      <c r="I151" s="136"/>
      <c r="J151" s="136"/>
      <c r="K151" s="136"/>
      <c r="L151" s="136"/>
      <c r="M151" s="136"/>
    </row>
    <row r="152" spans="3:13" s="49" customFormat="1">
      <c r="C152" s="136"/>
      <c r="D152" s="136"/>
      <c r="E152" s="136"/>
      <c r="F152" s="153"/>
      <c r="G152" s="155"/>
      <c r="H152" s="136"/>
      <c r="I152" s="136"/>
      <c r="J152" s="136"/>
      <c r="K152" s="136"/>
      <c r="L152" s="136"/>
      <c r="M152" s="136"/>
    </row>
    <row r="153" spans="3:13" s="49" customFormat="1">
      <c r="C153" s="136"/>
      <c r="D153" s="136"/>
      <c r="E153" s="136"/>
      <c r="F153" s="153"/>
      <c r="G153" s="155"/>
      <c r="H153" s="136"/>
      <c r="I153" s="136"/>
      <c r="J153" s="136"/>
      <c r="K153" s="136"/>
      <c r="L153" s="136"/>
      <c r="M153" s="136"/>
    </row>
  </sheetData>
  <mergeCells count="9">
    <mergeCell ref="C1:G1"/>
    <mergeCell ref="H1:M1"/>
    <mergeCell ref="C2:E2"/>
    <mergeCell ref="F2:F3"/>
    <mergeCell ref="G2:G3"/>
    <mergeCell ref="I2:J2"/>
    <mergeCell ref="K2:L2"/>
    <mergeCell ref="M2:M3"/>
    <mergeCell ref="H2:H3"/>
  </mergeCells>
  <pageMargins left="0.7" right="0.7" top="0.75" bottom="0.75" header="1.25" footer="0.5"/>
  <pageSetup paperSize="9" firstPageNumber="36" orientation="portrait" useFirstPageNumber="1" r:id="rId1"/>
  <headerFooter>
    <oddHeader>&amp;R&amp;"+,Normal"&amp;12¼:i;s yk[kkr½</oddHeader>
    <oddFooter>&amp;C&amp;"-,Bold"&amp;10&amp;P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C2" zoomScale="115" zoomScaleNormal="115" zoomScaleSheetLayoutView="85" zoomScalePageLayoutView="55" workbookViewId="0">
      <selection activeCell="C2" sqref="A1:XFD1048576"/>
    </sheetView>
  </sheetViews>
  <sheetFormatPr defaultRowHeight="16.5" outlineLevelCol="1"/>
  <cols>
    <col min="1" max="1" width="9" style="19" hidden="1" customWidth="1"/>
    <col min="2" max="2" width="9" style="18" hidden="1" customWidth="1"/>
    <col min="3" max="3" width="6.75" style="26" customWidth="1"/>
    <col min="4" max="4" width="4.875" style="26" customWidth="1" outlineLevel="1"/>
    <col min="5" max="5" width="51.375" style="45" customWidth="1"/>
    <col min="6" max="7" width="10.625" style="48" customWidth="1"/>
    <col min="8" max="8" width="11.25" style="48" customWidth="1"/>
    <col min="9" max="9" width="15.625" style="19" customWidth="1"/>
    <col min="10" max="11" width="15.625" style="19" customWidth="1" outlineLevel="1"/>
    <col min="12" max="14" width="15.625" style="19" customWidth="1"/>
    <col min="15" max="15" width="10.25" style="19" hidden="1" customWidth="1"/>
    <col min="16" max="16" width="10.625" style="19" customWidth="1"/>
    <col min="17" max="17" width="10.25" style="19" customWidth="1"/>
    <col min="18" max="18" width="9.25" style="19" customWidth="1"/>
    <col min="19" max="16384" width="9" style="19"/>
  </cols>
  <sheetData>
    <row r="1" spans="2:17" hidden="1"/>
    <row r="2" spans="2:17" ht="38.25" customHeight="1" thickBot="1">
      <c r="C2" s="632" t="s">
        <v>482</v>
      </c>
      <c r="D2" s="632"/>
      <c r="E2" s="632"/>
      <c r="F2" s="632"/>
      <c r="G2" s="632"/>
      <c r="H2" s="632"/>
      <c r="I2" s="632" t="s">
        <v>482</v>
      </c>
      <c r="J2" s="632"/>
      <c r="K2" s="632"/>
      <c r="L2" s="632"/>
      <c r="M2" s="632"/>
      <c r="N2" s="632"/>
      <c r="O2" s="27" t="e">
        <f>+#REF!</f>
        <v>#REF!</v>
      </c>
    </row>
    <row r="3" spans="2:17" ht="24" customHeight="1" thickBot="1">
      <c r="C3" s="638" t="s">
        <v>247</v>
      </c>
      <c r="D3" s="639"/>
      <c r="E3" s="631" t="s">
        <v>161</v>
      </c>
      <c r="F3" s="635" t="s">
        <v>1</v>
      </c>
      <c r="G3" s="636"/>
      <c r="H3" s="637"/>
      <c r="I3" s="629" t="s">
        <v>570</v>
      </c>
      <c r="J3" s="625" t="s">
        <v>495</v>
      </c>
      <c r="K3" s="626"/>
      <c r="L3" s="625" t="s">
        <v>496</v>
      </c>
      <c r="M3" s="626"/>
      <c r="N3" s="627" t="s">
        <v>2</v>
      </c>
    </row>
    <row r="4" spans="2:17" ht="63" customHeight="1" thickBot="1">
      <c r="C4" s="640"/>
      <c r="D4" s="641"/>
      <c r="E4" s="628"/>
      <c r="F4" s="177" t="s">
        <v>538</v>
      </c>
      <c r="G4" s="177" t="s">
        <v>539</v>
      </c>
      <c r="H4" s="177" t="s">
        <v>569</v>
      </c>
      <c r="I4" s="630"/>
      <c r="J4" s="166" t="s">
        <v>483</v>
      </c>
      <c r="K4" s="166" t="s">
        <v>82</v>
      </c>
      <c r="L4" s="166" t="s">
        <v>83</v>
      </c>
      <c r="M4" s="166" t="s">
        <v>82</v>
      </c>
      <c r="N4" s="628"/>
    </row>
    <row r="5" spans="2:17" ht="18.75" thickBot="1">
      <c r="C5" s="642">
        <v>1</v>
      </c>
      <c r="D5" s="643"/>
      <c r="E5" s="81">
        <v>2</v>
      </c>
      <c r="F5" s="81">
        <v>3</v>
      </c>
      <c r="G5" s="81">
        <v>4</v>
      </c>
      <c r="H5" s="81">
        <v>5</v>
      </c>
      <c r="I5" s="81">
        <v>6</v>
      </c>
      <c r="J5" s="81">
        <v>7</v>
      </c>
      <c r="K5" s="81">
        <v>8</v>
      </c>
      <c r="L5" s="81">
        <v>9</v>
      </c>
      <c r="M5" s="81">
        <v>10</v>
      </c>
      <c r="N5" s="81">
        <v>11</v>
      </c>
    </row>
    <row r="6" spans="2:17" ht="33" customHeight="1" thickBot="1">
      <c r="B6" s="18">
        <v>0</v>
      </c>
      <c r="C6" s="606" t="s">
        <v>571</v>
      </c>
      <c r="D6" s="607"/>
      <c r="E6" s="607"/>
      <c r="F6" s="607"/>
      <c r="G6" s="607"/>
      <c r="H6" s="608"/>
      <c r="I6" s="168"/>
      <c r="J6" s="83"/>
      <c r="K6" s="83"/>
      <c r="L6" s="83"/>
      <c r="M6" s="83"/>
      <c r="N6" s="84"/>
    </row>
    <row r="7" spans="2:17" ht="48.95" customHeight="1" thickBot="1">
      <c r="B7" s="18">
        <v>0</v>
      </c>
      <c r="C7" s="85">
        <v>1</v>
      </c>
      <c r="D7" s="85"/>
      <c r="E7" s="612" t="s">
        <v>441</v>
      </c>
      <c r="F7" s="613"/>
      <c r="G7" s="614"/>
      <c r="H7" s="163"/>
      <c r="I7" s="612" t="s">
        <v>233</v>
      </c>
      <c r="J7" s="613"/>
      <c r="K7" s="613"/>
      <c r="L7" s="613"/>
      <c r="M7" s="613"/>
      <c r="N7" s="614"/>
      <c r="O7" s="4"/>
      <c r="P7" s="4"/>
      <c r="Q7" s="4"/>
    </row>
    <row r="8" spans="2:17" ht="24.95" customHeight="1">
      <c r="B8" s="18">
        <v>2</v>
      </c>
      <c r="C8" s="82"/>
      <c r="D8" s="82" t="s">
        <v>157</v>
      </c>
      <c r="E8" s="101" t="s">
        <v>144</v>
      </c>
      <c r="F8" s="12">
        <f>+'MAHSULI - I'!I18</f>
        <v>148.97999999999999</v>
      </c>
      <c r="G8" s="12">
        <f>+'MAHSULI - I'!J18</f>
        <v>400.66</v>
      </c>
      <c r="H8" s="12">
        <f>+'MAHSULI - I'!K18</f>
        <v>245.91</v>
      </c>
      <c r="I8" s="12">
        <f>+'MAHSULI - I'!L18</f>
        <v>770</v>
      </c>
      <c r="J8" s="12">
        <f>+'MAHSULI - I'!M18</f>
        <v>955</v>
      </c>
      <c r="K8" s="12">
        <f>+'MAHSULI - I'!N18</f>
        <v>955</v>
      </c>
      <c r="L8" s="12">
        <f>+'MAHSULI - I'!O18</f>
        <v>1120</v>
      </c>
      <c r="M8" s="12">
        <f>+'MAHSULI - I'!P18</f>
        <v>1550</v>
      </c>
      <c r="N8" s="6"/>
    </row>
    <row r="9" spans="2:17" ht="24.95" customHeight="1">
      <c r="B9" s="18">
        <v>3</v>
      </c>
      <c r="C9" s="21"/>
      <c r="D9" s="21" t="s">
        <v>158</v>
      </c>
      <c r="E9" s="102" t="s">
        <v>145</v>
      </c>
      <c r="F9" s="13">
        <f>+'MAHSULI - I'!I25</f>
        <v>122.17</v>
      </c>
      <c r="G9" s="13">
        <f>+'MAHSULI - I'!J25</f>
        <v>29.229999999999997</v>
      </c>
      <c r="H9" s="13">
        <f>+'MAHSULI - I'!K25</f>
        <v>0.55000000000000004</v>
      </c>
      <c r="I9" s="13">
        <f>+'MAHSULI - I'!L25</f>
        <v>255</v>
      </c>
      <c r="J9" s="13">
        <f>+'MAHSULI - I'!M25</f>
        <v>45</v>
      </c>
      <c r="K9" s="13">
        <f>+'MAHSULI - I'!N25</f>
        <v>45</v>
      </c>
      <c r="L9" s="13">
        <f>+'MAHSULI - I'!O25</f>
        <v>65</v>
      </c>
      <c r="M9" s="13">
        <f>+'MAHSULI - I'!P25</f>
        <v>310</v>
      </c>
      <c r="N9" s="7"/>
    </row>
    <row r="10" spans="2:17" ht="24.95" customHeight="1" thickBot="1">
      <c r="B10" s="18">
        <v>4</v>
      </c>
      <c r="C10" s="24"/>
      <c r="D10" s="24" t="s">
        <v>159</v>
      </c>
      <c r="E10" s="103" t="s">
        <v>146</v>
      </c>
      <c r="F10" s="14">
        <f>+'MAHSULI - I'!I32</f>
        <v>175.60999999999999</v>
      </c>
      <c r="G10" s="14">
        <f>+'MAHSULI - I'!J32</f>
        <v>168.79</v>
      </c>
      <c r="H10" s="14">
        <f>+'MAHSULI - I'!K32</f>
        <v>236.93</v>
      </c>
      <c r="I10" s="14">
        <f>+'MAHSULI - I'!L32</f>
        <v>266.5</v>
      </c>
      <c r="J10" s="14">
        <f>+'MAHSULI - I'!M32</f>
        <v>303</v>
      </c>
      <c r="K10" s="14">
        <f>+'MAHSULI - I'!N32</f>
        <v>303</v>
      </c>
      <c r="L10" s="14">
        <f>+'MAHSULI - I'!O32</f>
        <v>278</v>
      </c>
      <c r="M10" s="14">
        <f>+'MAHSULI - I'!P32</f>
        <v>190</v>
      </c>
      <c r="N10" s="8"/>
    </row>
    <row r="11" spans="2:17" ht="55.5" customHeight="1" thickBot="1">
      <c r="B11" s="18">
        <v>0</v>
      </c>
      <c r="C11" s="87"/>
      <c r="D11" s="87"/>
      <c r="E11" s="2" t="s">
        <v>505</v>
      </c>
      <c r="F11" s="1">
        <f>+'MAHSULI - I'!I33</f>
        <v>446.76</v>
      </c>
      <c r="G11" s="1">
        <f>+'MAHSULI - I'!J33</f>
        <v>598.68000000000006</v>
      </c>
      <c r="H11" s="1">
        <f>+'MAHSULI - I'!K33</f>
        <v>483.39</v>
      </c>
      <c r="I11" s="1">
        <f>+'MAHSULI - I'!L33</f>
        <v>1291.5</v>
      </c>
      <c r="J11" s="1">
        <f>+'MAHSULI - I'!M33</f>
        <v>1303</v>
      </c>
      <c r="K11" s="1">
        <f>+'MAHSULI - I'!N33</f>
        <v>1303</v>
      </c>
      <c r="L11" s="1">
        <f>+'MAHSULI - I'!O33</f>
        <v>1463</v>
      </c>
      <c r="M11" s="1">
        <f>+'MAHSULI - I'!P33</f>
        <v>2050</v>
      </c>
      <c r="N11" s="3"/>
    </row>
    <row r="12" spans="2:17" ht="48.95" customHeight="1" thickBot="1">
      <c r="B12" s="18">
        <v>0</v>
      </c>
      <c r="C12" s="85">
        <v>2</v>
      </c>
      <c r="D12" s="85"/>
      <c r="E12" s="79" t="s">
        <v>445</v>
      </c>
      <c r="F12" s="633"/>
      <c r="G12" s="634"/>
      <c r="H12" s="165"/>
      <c r="I12" s="612" t="s">
        <v>475</v>
      </c>
      <c r="J12" s="613"/>
      <c r="K12" s="613"/>
      <c r="L12" s="613"/>
      <c r="M12" s="613"/>
      <c r="N12" s="614"/>
    </row>
    <row r="13" spans="2:17" ht="29.25" customHeight="1">
      <c r="B13" s="18">
        <v>2</v>
      </c>
      <c r="C13" s="82"/>
      <c r="D13" s="82" t="s">
        <v>157</v>
      </c>
      <c r="E13" s="101" t="s">
        <v>144</v>
      </c>
      <c r="F13" s="12">
        <f>'MAHSULI - I'!I49</f>
        <v>657.21999999999991</v>
      </c>
      <c r="G13" s="12">
        <f>'MAHSULI - I'!J49</f>
        <v>812.29000000000008</v>
      </c>
      <c r="H13" s="12">
        <f>'MAHSULI - I'!K49</f>
        <v>689.35000000000014</v>
      </c>
      <c r="I13" s="12">
        <f>'MAHSULI - I'!L49</f>
        <v>1575</v>
      </c>
      <c r="J13" s="12">
        <f>'MAHSULI - I'!M49</f>
        <v>806</v>
      </c>
      <c r="K13" s="12">
        <f>'MAHSULI - I'!N49</f>
        <v>806</v>
      </c>
      <c r="L13" s="12">
        <f>'MAHSULI - I'!O49</f>
        <v>1175</v>
      </c>
      <c r="M13" s="12">
        <f>'MAHSULI - I'!P49</f>
        <v>13685</v>
      </c>
      <c r="N13" s="6"/>
    </row>
    <row r="14" spans="2:17" ht="29.25" customHeight="1">
      <c r="B14" s="18">
        <v>3</v>
      </c>
      <c r="C14" s="10"/>
      <c r="D14" s="10" t="s">
        <v>158</v>
      </c>
      <c r="E14" s="102" t="s">
        <v>145</v>
      </c>
      <c r="F14" s="13">
        <f>'MAHSULI - I'!I52</f>
        <v>0</v>
      </c>
      <c r="G14" s="13">
        <f>'MAHSULI - I'!J52</f>
        <v>0</v>
      </c>
      <c r="H14" s="13">
        <f>'MAHSULI - I'!K52</f>
        <v>0</v>
      </c>
      <c r="I14" s="13">
        <f>'MAHSULI - I'!L52</f>
        <v>23</v>
      </c>
      <c r="J14" s="13">
        <f>'MAHSULI - I'!M52</f>
        <v>2</v>
      </c>
      <c r="K14" s="13">
        <f>'MAHSULI - I'!N52</f>
        <v>2</v>
      </c>
      <c r="L14" s="13">
        <f>'MAHSULI - I'!O52</f>
        <v>2</v>
      </c>
      <c r="M14" s="13">
        <f>'MAHSULI - I'!P52</f>
        <v>50</v>
      </c>
      <c r="N14" s="7"/>
    </row>
    <row r="15" spans="2:17" ht="29.25" customHeight="1" thickBot="1">
      <c r="B15" s="18">
        <v>4</v>
      </c>
      <c r="C15" s="10"/>
      <c r="D15" s="10" t="s">
        <v>159</v>
      </c>
      <c r="E15" s="103" t="s">
        <v>146</v>
      </c>
      <c r="F15" s="14">
        <f>'MAHSULI - I'!I56</f>
        <v>3028</v>
      </c>
      <c r="G15" s="14">
        <f>'MAHSULI - I'!J56</f>
        <v>5928.33</v>
      </c>
      <c r="H15" s="14">
        <f>'MAHSULI - I'!K56</f>
        <v>4669.47</v>
      </c>
      <c r="I15" s="14">
        <f>'MAHSULI - I'!L56</f>
        <v>8550</v>
      </c>
      <c r="J15" s="14">
        <f>'MAHSULI - I'!M56</f>
        <v>5040</v>
      </c>
      <c r="K15" s="14">
        <f>'MAHSULI - I'!N56</f>
        <v>5040</v>
      </c>
      <c r="L15" s="14">
        <f>'MAHSULI - I'!O56</f>
        <v>6050</v>
      </c>
      <c r="M15" s="14">
        <f>'MAHSULI - I'!P56</f>
        <v>785</v>
      </c>
      <c r="N15" s="8"/>
    </row>
    <row r="16" spans="2:17" ht="80.099999999999994" customHeight="1" thickBot="1">
      <c r="B16" s="18">
        <v>0</v>
      </c>
      <c r="C16" s="21"/>
      <c r="D16" s="21"/>
      <c r="E16" s="28" t="s">
        <v>567</v>
      </c>
      <c r="F16" s="1">
        <f>'MAHSULI - I'!I57</f>
        <v>3685.22</v>
      </c>
      <c r="G16" s="1">
        <f>'MAHSULI - I'!J57</f>
        <v>6740.62</v>
      </c>
      <c r="H16" s="1">
        <f>'MAHSULI - I'!K57</f>
        <v>5358.8200000000006</v>
      </c>
      <c r="I16" s="1">
        <f>'MAHSULI - I'!L57</f>
        <v>10148</v>
      </c>
      <c r="J16" s="1">
        <f>'MAHSULI - I'!M57</f>
        <v>5848</v>
      </c>
      <c r="K16" s="1">
        <f>'MAHSULI - I'!N57</f>
        <v>5848</v>
      </c>
      <c r="L16" s="1">
        <f>'MAHSULI - I'!O57</f>
        <v>7227</v>
      </c>
      <c r="M16" s="1">
        <f>'MAHSULI - I'!P57</f>
        <v>14520</v>
      </c>
      <c r="N16" s="3"/>
    </row>
    <row r="17" spans="2:14" ht="48.95" customHeight="1" thickBot="1">
      <c r="B17" s="18">
        <v>0</v>
      </c>
      <c r="C17" s="85">
        <v>3</v>
      </c>
      <c r="D17" s="85"/>
      <c r="E17" s="612" t="s">
        <v>423</v>
      </c>
      <c r="F17" s="613"/>
      <c r="G17" s="614"/>
      <c r="H17" s="163"/>
      <c r="I17" s="624" t="s">
        <v>142</v>
      </c>
      <c r="J17" s="613"/>
      <c r="K17" s="613"/>
      <c r="L17" s="613"/>
      <c r="M17" s="613"/>
      <c r="N17" s="614"/>
    </row>
    <row r="18" spans="2:14" ht="24.95" customHeight="1">
      <c r="B18" s="18">
        <v>2</v>
      </c>
      <c r="C18" s="82"/>
      <c r="D18" s="82" t="s">
        <v>157</v>
      </c>
      <c r="E18" s="101" t="s">
        <v>144</v>
      </c>
      <c r="F18" s="12">
        <f>'MAHSULI - I'!I72</f>
        <v>931.17</v>
      </c>
      <c r="G18" s="12">
        <f>'MAHSULI - I'!J72</f>
        <v>1031.28</v>
      </c>
      <c r="H18" s="12">
        <f>'MAHSULI - I'!K72</f>
        <v>4310.25</v>
      </c>
      <c r="I18" s="12">
        <f>'MAHSULI - I'!L72</f>
        <v>15656</v>
      </c>
      <c r="J18" s="12">
        <f>'MAHSULI - I'!M72</f>
        <v>10786</v>
      </c>
      <c r="K18" s="12">
        <f>'MAHSULI - I'!N72</f>
        <v>10786</v>
      </c>
      <c r="L18" s="12">
        <f>'MAHSULI - I'!O72</f>
        <v>10275</v>
      </c>
      <c r="M18" s="12">
        <f>'MAHSULI - I'!P72</f>
        <v>26105</v>
      </c>
      <c r="N18" s="6"/>
    </row>
    <row r="19" spans="2:14" ht="24.95" customHeight="1">
      <c r="B19" s="18">
        <v>3</v>
      </c>
      <c r="C19" s="10"/>
      <c r="D19" s="10" t="s">
        <v>158</v>
      </c>
      <c r="E19" s="102" t="s">
        <v>145</v>
      </c>
      <c r="F19" s="13">
        <f>'MAHSULI - I'!I75</f>
        <v>234.16</v>
      </c>
      <c r="G19" s="13">
        <f>'MAHSULI - I'!J75</f>
        <v>0</v>
      </c>
      <c r="H19" s="13">
        <f>'MAHSULI - I'!K75</f>
        <v>776.05</v>
      </c>
      <c r="I19" s="13">
        <f>'MAHSULI - I'!L75</f>
        <v>400</v>
      </c>
      <c r="J19" s="13">
        <f>'MAHSULI - I'!M75</f>
        <v>400</v>
      </c>
      <c r="K19" s="13">
        <f>'MAHSULI - I'!N75</f>
        <v>400</v>
      </c>
      <c r="L19" s="13">
        <f>'MAHSULI - I'!O75</f>
        <v>500</v>
      </c>
      <c r="M19" s="13">
        <f>'MAHSULI - I'!P75</f>
        <v>500</v>
      </c>
      <c r="N19" s="7"/>
    </row>
    <row r="20" spans="2:14" ht="24.95" customHeight="1" thickBot="1">
      <c r="B20" s="18">
        <v>4</v>
      </c>
      <c r="C20" s="10"/>
      <c r="D20" s="10" t="s">
        <v>159</v>
      </c>
      <c r="E20" s="103" t="s">
        <v>146</v>
      </c>
      <c r="F20" s="14">
        <f>'MAHSULI - I'!I81</f>
        <v>84.86999999999999</v>
      </c>
      <c r="G20" s="14">
        <f>'MAHSULI - I'!J81</f>
        <v>100.6</v>
      </c>
      <c r="H20" s="14">
        <f>'MAHSULI - I'!K81</f>
        <v>566.97</v>
      </c>
      <c r="I20" s="14">
        <f>'MAHSULI - I'!L81</f>
        <v>135</v>
      </c>
      <c r="J20" s="14">
        <f>'MAHSULI - I'!M81</f>
        <v>105</v>
      </c>
      <c r="K20" s="14">
        <f>'MAHSULI - I'!N81</f>
        <v>105</v>
      </c>
      <c r="L20" s="14">
        <f>'MAHSULI - I'!O81</f>
        <v>110</v>
      </c>
      <c r="M20" s="14">
        <f>'MAHSULI - I'!P81</f>
        <v>205</v>
      </c>
      <c r="N20" s="8"/>
    </row>
    <row r="21" spans="2:14" ht="80.099999999999994" customHeight="1">
      <c r="B21" s="18">
        <v>0</v>
      </c>
      <c r="C21" s="10"/>
      <c r="D21" s="10"/>
      <c r="E21" s="113" t="s">
        <v>484</v>
      </c>
      <c r="F21" s="59">
        <f>'MAHSULI - I'!I82</f>
        <v>1250.1999999999998</v>
      </c>
      <c r="G21" s="59">
        <f>'MAHSULI - I'!J82</f>
        <v>1131.8799999999999</v>
      </c>
      <c r="H21" s="59">
        <f>'MAHSULI - I'!K82</f>
        <v>5653.27</v>
      </c>
      <c r="I21" s="59">
        <f>'MAHSULI - I'!L82</f>
        <v>16191</v>
      </c>
      <c r="J21" s="59">
        <f>'MAHSULI - I'!M82</f>
        <v>11291</v>
      </c>
      <c r="K21" s="59">
        <f>'MAHSULI - I'!N82</f>
        <v>11291</v>
      </c>
      <c r="L21" s="59">
        <f>'MAHSULI - I'!O82</f>
        <v>10885</v>
      </c>
      <c r="M21" s="59">
        <f>'MAHSULI - I'!P82</f>
        <v>26810</v>
      </c>
      <c r="N21" s="6"/>
    </row>
    <row r="22" spans="2:14" ht="48.95" customHeight="1" thickBot="1">
      <c r="B22" s="18">
        <v>0</v>
      </c>
      <c r="C22" s="106">
        <v>4</v>
      </c>
      <c r="D22" s="106"/>
      <c r="E22" s="609" t="s">
        <v>424</v>
      </c>
      <c r="F22" s="610"/>
      <c r="G22" s="611"/>
      <c r="H22" s="164"/>
      <c r="I22" s="609" t="s">
        <v>476</v>
      </c>
      <c r="J22" s="610"/>
      <c r="K22" s="610"/>
      <c r="L22" s="610"/>
      <c r="M22" s="610"/>
      <c r="N22" s="611"/>
    </row>
    <row r="23" spans="2:14" ht="27" customHeight="1">
      <c r="B23" s="18">
        <v>2</v>
      </c>
      <c r="C23" s="82"/>
      <c r="D23" s="82" t="s">
        <v>157</v>
      </c>
      <c r="E23" s="101" t="s">
        <v>144</v>
      </c>
      <c r="F23" s="12">
        <f>'MAHSULI - I'!I97</f>
        <v>7875.34</v>
      </c>
      <c r="G23" s="12">
        <f>'MAHSULI - I'!J97</f>
        <v>9517.09</v>
      </c>
      <c r="H23" s="12">
        <f>'MAHSULI - I'!K97</f>
        <v>9748.9599999999991</v>
      </c>
      <c r="I23" s="12">
        <f>'MAHSULI - I'!L97</f>
        <v>15460.02</v>
      </c>
      <c r="J23" s="12">
        <f>'MAHSULI - I'!M97</f>
        <v>10932.02</v>
      </c>
      <c r="K23" s="12">
        <f>'MAHSULI - I'!N97</f>
        <v>10932.02</v>
      </c>
      <c r="L23" s="12">
        <f>'MAHSULI - I'!O97</f>
        <v>12832.02</v>
      </c>
      <c r="M23" s="12">
        <f>'MAHSULI - I'!P97</f>
        <v>15491.02</v>
      </c>
      <c r="N23" s="6"/>
    </row>
    <row r="24" spans="2:14" ht="27" customHeight="1">
      <c r="B24" s="18">
        <v>3</v>
      </c>
      <c r="C24" s="10"/>
      <c r="D24" s="10" t="s">
        <v>158</v>
      </c>
      <c r="E24" s="102" t="s">
        <v>145</v>
      </c>
      <c r="F24" s="13">
        <f>'MAHSULI - I'!I104</f>
        <v>32.669999999999995</v>
      </c>
      <c r="G24" s="13">
        <f>'MAHSULI - I'!J104</f>
        <v>110.28</v>
      </c>
      <c r="H24" s="13">
        <f>'MAHSULI - I'!K104</f>
        <v>2.1</v>
      </c>
      <c r="I24" s="13">
        <f>'MAHSULI - I'!L104</f>
        <v>1051</v>
      </c>
      <c r="J24" s="13">
        <f>'MAHSULI - I'!M104</f>
        <v>957</v>
      </c>
      <c r="K24" s="13">
        <f>'MAHSULI - I'!N104</f>
        <v>957</v>
      </c>
      <c r="L24" s="13">
        <f>'MAHSULI - I'!O104</f>
        <v>957</v>
      </c>
      <c r="M24" s="13">
        <f>'MAHSULI - I'!P104</f>
        <v>1506</v>
      </c>
      <c r="N24" s="7"/>
    </row>
    <row r="25" spans="2:14" ht="27" customHeight="1">
      <c r="B25" s="18">
        <v>4</v>
      </c>
      <c r="C25" s="10"/>
      <c r="D25" s="10" t="s">
        <v>159</v>
      </c>
      <c r="E25" s="102" t="s">
        <v>146</v>
      </c>
      <c r="F25" s="13">
        <f>'MAHSULI - I'!I107</f>
        <v>13.21</v>
      </c>
      <c r="G25" s="13">
        <f>'MAHSULI - I'!J107</f>
        <v>18.25</v>
      </c>
      <c r="H25" s="13">
        <f>'MAHSULI - I'!K107</f>
        <v>24.02</v>
      </c>
      <c r="I25" s="13">
        <f>'MAHSULI - I'!L107</f>
        <v>25</v>
      </c>
      <c r="J25" s="13">
        <f>'MAHSULI - I'!M107</f>
        <v>25</v>
      </c>
      <c r="K25" s="13">
        <f>'MAHSULI - I'!N107</f>
        <v>25</v>
      </c>
      <c r="L25" s="13">
        <f>'MAHSULI - I'!O107</f>
        <v>25</v>
      </c>
      <c r="M25" s="13">
        <f>'MAHSULI - I'!P107</f>
        <v>25</v>
      </c>
      <c r="N25" s="7"/>
    </row>
    <row r="26" spans="2:14" ht="50.1" customHeight="1" thickBot="1">
      <c r="B26" s="18">
        <v>0</v>
      </c>
      <c r="C26" s="107"/>
      <c r="D26" s="107"/>
      <c r="E26" s="105" t="s">
        <v>234</v>
      </c>
      <c r="F26" s="88">
        <f>'MAHSULI - I'!I108</f>
        <v>7921.22</v>
      </c>
      <c r="G26" s="88">
        <f>'MAHSULI - I'!J108</f>
        <v>9645.6200000000008</v>
      </c>
      <c r="H26" s="88">
        <f>'MAHSULI - I'!K108</f>
        <v>9775.08</v>
      </c>
      <c r="I26" s="88">
        <f>'MAHSULI - I'!L108</f>
        <v>16536.02</v>
      </c>
      <c r="J26" s="88">
        <f>'MAHSULI - I'!M108</f>
        <v>11914.02</v>
      </c>
      <c r="K26" s="88">
        <f>'MAHSULI - I'!N108</f>
        <v>11914.02</v>
      </c>
      <c r="L26" s="88">
        <f>'MAHSULI - I'!O108</f>
        <v>13814.02</v>
      </c>
      <c r="M26" s="88">
        <f>'MAHSULI - I'!P108</f>
        <v>17022.02</v>
      </c>
      <c r="N26" s="89"/>
    </row>
    <row r="27" spans="2:14" ht="48.95" customHeight="1" thickBot="1">
      <c r="B27" s="18">
        <v>0</v>
      </c>
      <c r="C27" s="85">
        <v>5</v>
      </c>
      <c r="D27" s="85"/>
      <c r="E27" s="612" t="s">
        <v>432</v>
      </c>
      <c r="F27" s="613"/>
      <c r="G27" s="614"/>
      <c r="H27" s="163"/>
      <c r="I27" s="612" t="s">
        <v>477</v>
      </c>
      <c r="J27" s="613"/>
      <c r="K27" s="613"/>
      <c r="L27" s="613"/>
      <c r="M27" s="613"/>
      <c r="N27" s="614"/>
    </row>
    <row r="28" spans="2:14" ht="33.75" customHeight="1">
      <c r="B28" s="18">
        <v>2</v>
      </c>
      <c r="C28" s="82"/>
      <c r="D28" s="82" t="s">
        <v>157</v>
      </c>
      <c r="E28" s="101" t="s">
        <v>144</v>
      </c>
      <c r="F28" s="12">
        <f>'MAHSULI - I'!I116</f>
        <v>53.78</v>
      </c>
      <c r="G28" s="12">
        <f>'MAHSULI - I'!J116</f>
        <v>23.990000000000002</v>
      </c>
      <c r="H28" s="12">
        <f>'MAHSULI - I'!K116</f>
        <v>29.39</v>
      </c>
      <c r="I28" s="12">
        <f>'MAHSULI - I'!L116</f>
        <v>79.25</v>
      </c>
      <c r="J28" s="12">
        <f>'MAHSULI - I'!M116</f>
        <v>28.5</v>
      </c>
      <c r="K28" s="12">
        <f>'MAHSULI - I'!N116</f>
        <v>28.5</v>
      </c>
      <c r="L28" s="12">
        <f>'MAHSULI - I'!O116</f>
        <v>33.5</v>
      </c>
      <c r="M28" s="12">
        <f>'MAHSULI - I'!P116</f>
        <v>53.5</v>
      </c>
      <c r="N28" s="6"/>
    </row>
    <row r="29" spans="2:14" ht="33.75" customHeight="1" thickBot="1">
      <c r="B29" s="18">
        <v>4</v>
      </c>
      <c r="C29" s="10"/>
      <c r="D29" s="10" t="s">
        <v>158</v>
      </c>
      <c r="E29" s="103" t="s">
        <v>146</v>
      </c>
      <c r="F29" s="14">
        <f>'MAHSULI - I'!I120</f>
        <v>27.77</v>
      </c>
      <c r="G29" s="14">
        <f>'MAHSULI - I'!J120</f>
        <v>60.68</v>
      </c>
      <c r="H29" s="14">
        <f>'MAHSULI - I'!K120</f>
        <v>17.329999999999998</v>
      </c>
      <c r="I29" s="14">
        <f>'MAHSULI - I'!L120</f>
        <v>60</v>
      </c>
      <c r="J29" s="14">
        <f>'MAHSULI - I'!M120</f>
        <v>30</v>
      </c>
      <c r="K29" s="14">
        <f>'MAHSULI - I'!N120</f>
        <v>30</v>
      </c>
      <c r="L29" s="14">
        <f>'MAHSULI - I'!O120</f>
        <v>35</v>
      </c>
      <c r="M29" s="14">
        <f>'MAHSULI - I'!P120</f>
        <v>65</v>
      </c>
      <c r="N29" s="8"/>
    </row>
    <row r="30" spans="2:14" ht="80.099999999999994" customHeight="1" thickBot="1">
      <c r="B30" s="18">
        <v>0</v>
      </c>
      <c r="C30" s="10"/>
      <c r="D30" s="10"/>
      <c r="E30" s="29" t="s">
        <v>185</v>
      </c>
      <c r="F30" s="1">
        <f>'MAHSULI - I'!I121</f>
        <v>81.55</v>
      </c>
      <c r="G30" s="1">
        <f>'MAHSULI - I'!J121</f>
        <v>84.67</v>
      </c>
      <c r="H30" s="1">
        <f>'MAHSULI - I'!K121</f>
        <v>46.72</v>
      </c>
      <c r="I30" s="1">
        <f>'MAHSULI - I'!L121</f>
        <v>139.25</v>
      </c>
      <c r="J30" s="1">
        <f>'MAHSULI - I'!M121</f>
        <v>58.5</v>
      </c>
      <c r="K30" s="1">
        <f>'MAHSULI - I'!N121</f>
        <v>58.5</v>
      </c>
      <c r="L30" s="1">
        <f>'MAHSULI - I'!O121</f>
        <v>68.5</v>
      </c>
      <c r="M30" s="1">
        <f>'MAHSULI - I'!P121</f>
        <v>118.5</v>
      </c>
      <c r="N30" s="3"/>
    </row>
    <row r="31" spans="2:14" ht="48.95" customHeight="1" thickBot="1">
      <c r="B31" s="18">
        <v>0</v>
      </c>
      <c r="C31" s="85">
        <v>6</v>
      </c>
      <c r="D31" s="85"/>
      <c r="E31" s="612" t="s">
        <v>444</v>
      </c>
      <c r="F31" s="613"/>
      <c r="G31" s="614"/>
      <c r="H31" s="163"/>
      <c r="I31" s="612" t="s">
        <v>478</v>
      </c>
      <c r="J31" s="613"/>
      <c r="K31" s="613"/>
      <c r="L31" s="613"/>
      <c r="M31" s="613"/>
      <c r="N31" s="614"/>
    </row>
    <row r="32" spans="2:14" ht="30" customHeight="1">
      <c r="B32" s="18">
        <v>2</v>
      </c>
      <c r="C32" s="82"/>
      <c r="D32" s="82" t="s">
        <v>157</v>
      </c>
      <c r="E32" s="101" t="s">
        <v>144</v>
      </c>
      <c r="F32" s="12">
        <f>'MAHSULI - I'!I126</f>
        <v>1.6600000000000001</v>
      </c>
      <c r="G32" s="12">
        <f>'MAHSULI - I'!J126</f>
        <v>6.23</v>
      </c>
      <c r="H32" s="12">
        <f>'MAHSULI - I'!K126</f>
        <v>1.1200000000000001</v>
      </c>
      <c r="I32" s="12">
        <f>'MAHSULI - I'!L126</f>
        <v>7</v>
      </c>
      <c r="J32" s="12">
        <f>'MAHSULI - I'!M126</f>
        <v>4</v>
      </c>
      <c r="K32" s="12">
        <f>'MAHSULI - I'!N126</f>
        <v>4</v>
      </c>
      <c r="L32" s="12">
        <f>'MAHSULI - I'!O126</f>
        <v>4</v>
      </c>
      <c r="M32" s="12">
        <f>'MAHSULI - I'!P126</f>
        <v>4</v>
      </c>
      <c r="N32" s="6"/>
    </row>
    <row r="33" spans="1:15" ht="30" customHeight="1">
      <c r="B33" s="18">
        <v>3</v>
      </c>
      <c r="C33" s="10"/>
      <c r="D33" s="10" t="s">
        <v>158</v>
      </c>
      <c r="E33" s="102" t="s">
        <v>145</v>
      </c>
      <c r="F33" s="13">
        <f>'MAHSULI - I'!I131</f>
        <v>4610.13</v>
      </c>
      <c r="G33" s="13">
        <f>'MAHSULI - I'!J131</f>
        <v>4604.4799999999996</v>
      </c>
      <c r="H33" s="13">
        <f>'MAHSULI - I'!K131</f>
        <v>5097.7700000000004</v>
      </c>
      <c r="I33" s="13">
        <f>'MAHSULI - I'!L131</f>
        <v>5502.16</v>
      </c>
      <c r="J33" s="13">
        <f>'MAHSULI - I'!M131</f>
        <v>5201</v>
      </c>
      <c r="K33" s="13">
        <f>'MAHSULI - I'!N131</f>
        <v>5201</v>
      </c>
      <c r="L33" s="13">
        <f>'MAHSULI - I'!O131</f>
        <v>5701</v>
      </c>
      <c r="M33" s="13">
        <f>'MAHSULI - I'!P131</f>
        <v>5701</v>
      </c>
      <c r="N33" s="7"/>
    </row>
    <row r="34" spans="1:15" ht="30" customHeight="1" thickBot="1">
      <c r="B34" s="18">
        <v>4</v>
      </c>
      <c r="C34" s="10"/>
      <c r="D34" s="10" t="s">
        <v>159</v>
      </c>
      <c r="E34" s="103" t="s">
        <v>146</v>
      </c>
      <c r="F34" s="14">
        <f>'MAHSULI - I'!I136</f>
        <v>109.92</v>
      </c>
      <c r="G34" s="14">
        <f>'MAHSULI - I'!J136</f>
        <v>84.05</v>
      </c>
      <c r="H34" s="14">
        <f>'MAHSULI - I'!K136</f>
        <v>50.900000000000006</v>
      </c>
      <c r="I34" s="14">
        <f>'MAHSULI - I'!L136</f>
        <v>13</v>
      </c>
      <c r="J34" s="14">
        <f>'MAHSULI - I'!M136</f>
        <v>7</v>
      </c>
      <c r="K34" s="14">
        <f>'MAHSULI - I'!N136</f>
        <v>7</v>
      </c>
      <c r="L34" s="14">
        <f>'MAHSULI - I'!O136</f>
        <v>8</v>
      </c>
      <c r="M34" s="14">
        <f>'MAHSULI - I'!P136</f>
        <v>8</v>
      </c>
      <c r="N34" s="8"/>
    </row>
    <row r="35" spans="1:15" ht="69.95" customHeight="1">
      <c r="B35" s="18">
        <v>0</v>
      </c>
      <c r="C35" s="10"/>
      <c r="D35" s="10"/>
      <c r="E35" s="113" t="s">
        <v>186</v>
      </c>
      <c r="F35" s="59">
        <f>'MAHSULI - I'!I137</f>
        <v>4721.71</v>
      </c>
      <c r="G35" s="59">
        <f>'MAHSULI - I'!J137</f>
        <v>4694.7599999999993</v>
      </c>
      <c r="H35" s="59">
        <f>'MAHSULI - I'!K137</f>
        <v>5149.79</v>
      </c>
      <c r="I35" s="59">
        <f>'MAHSULI - I'!L137</f>
        <v>5522.16</v>
      </c>
      <c r="J35" s="59">
        <f>'MAHSULI - I'!M137</f>
        <v>5212</v>
      </c>
      <c r="K35" s="59">
        <f>'MAHSULI - I'!N137</f>
        <v>5212</v>
      </c>
      <c r="L35" s="59">
        <f>'MAHSULI - I'!O137</f>
        <v>5713</v>
      </c>
      <c r="M35" s="59">
        <f>'MAHSULI - I'!P137</f>
        <v>5713</v>
      </c>
      <c r="N35" s="6"/>
    </row>
    <row r="36" spans="1:15" ht="48.95" customHeight="1" thickBot="1">
      <c r="B36" s="18">
        <v>0</v>
      </c>
      <c r="C36" s="106">
        <v>7</v>
      </c>
      <c r="D36" s="106"/>
      <c r="E36" s="609" t="s">
        <v>433</v>
      </c>
      <c r="F36" s="610"/>
      <c r="G36" s="611"/>
      <c r="H36" s="164"/>
      <c r="I36" s="609" t="s">
        <v>236</v>
      </c>
      <c r="J36" s="610"/>
      <c r="K36" s="610"/>
      <c r="L36" s="610"/>
      <c r="M36" s="610"/>
      <c r="N36" s="611"/>
    </row>
    <row r="37" spans="1:15" ht="24.95" customHeight="1">
      <c r="B37" s="18">
        <v>2</v>
      </c>
      <c r="C37" s="23"/>
      <c r="D37" s="23" t="s">
        <v>157</v>
      </c>
      <c r="E37" s="101" t="s">
        <v>144</v>
      </c>
      <c r="F37" s="12">
        <f>'MAHSULI - I'!I145</f>
        <v>34.57</v>
      </c>
      <c r="G37" s="12">
        <f>'MAHSULI - I'!J145</f>
        <v>31.400000000000002</v>
      </c>
      <c r="H37" s="12">
        <f>'MAHSULI - I'!K145</f>
        <v>26.46</v>
      </c>
      <c r="I37" s="12">
        <f>'MAHSULI - I'!L145</f>
        <v>56</v>
      </c>
      <c r="J37" s="12">
        <f>'MAHSULI - I'!M145</f>
        <v>35</v>
      </c>
      <c r="K37" s="12">
        <f>'MAHSULI - I'!N145</f>
        <v>35</v>
      </c>
      <c r="L37" s="12">
        <f>'MAHSULI - I'!O145</f>
        <v>50</v>
      </c>
      <c r="M37" s="12">
        <f>'MAHSULI - I'!P145</f>
        <v>50</v>
      </c>
      <c r="N37" s="6"/>
    </row>
    <row r="38" spans="1:15" ht="24.95" customHeight="1" thickBot="1">
      <c r="B38" s="18">
        <v>3</v>
      </c>
      <c r="C38" s="24"/>
      <c r="D38" s="24" t="s">
        <v>158</v>
      </c>
      <c r="E38" s="103" t="s">
        <v>145</v>
      </c>
      <c r="F38" s="14">
        <f>'MAHSULI - I'!I148</f>
        <v>50</v>
      </c>
      <c r="G38" s="14">
        <f>'MAHSULI - I'!J148</f>
        <v>53.57</v>
      </c>
      <c r="H38" s="14">
        <f>'MAHSULI - I'!K148</f>
        <v>0</v>
      </c>
      <c r="I38" s="14">
        <f>'MAHSULI - I'!L148</f>
        <v>60</v>
      </c>
      <c r="J38" s="14">
        <f>'MAHSULI - I'!M148</f>
        <v>150</v>
      </c>
      <c r="K38" s="14">
        <f>'MAHSULI - I'!N148</f>
        <v>150</v>
      </c>
      <c r="L38" s="14">
        <f>'MAHSULI - I'!O148</f>
        <v>100</v>
      </c>
      <c r="M38" s="14">
        <f>'MAHSULI - I'!P148</f>
        <v>100</v>
      </c>
      <c r="N38" s="8"/>
    </row>
    <row r="39" spans="1:15" ht="80.099999999999994" customHeight="1" thickBot="1">
      <c r="B39" s="18">
        <v>0</v>
      </c>
      <c r="C39" s="82"/>
      <c r="D39" s="82"/>
      <c r="E39" s="105" t="s">
        <v>187</v>
      </c>
      <c r="F39" s="88">
        <f>'MAHSULI - I'!I149</f>
        <v>84.57</v>
      </c>
      <c r="G39" s="88">
        <f>'MAHSULI - I'!J149</f>
        <v>84.97</v>
      </c>
      <c r="H39" s="88">
        <f>'MAHSULI - I'!K149</f>
        <v>26.46</v>
      </c>
      <c r="I39" s="88">
        <f>'MAHSULI - I'!L149</f>
        <v>116</v>
      </c>
      <c r="J39" s="88">
        <f>'MAHSULI - I'!M149</f>
        <v>185</v>
      </c>
      <c r="K39" s="88">
        <f>'MAHSULI - I'!N149</f>
        <v>185</v>
      </c>
      <c r="L39" s="88">
        <f>'MAHSULI - I'!O149</f>
        <v>150</v>
      </c>
      <c r="M39" s="88">
        <f>'MAHSULI - I'!P149</f>
        <v>150</v>
      </c>
      <c r="N39" s="89"/>
    </row>
    <row r="40" spans="1:15" ht="48.95" customHeight="1" thickBot="1">
      <c r="B40" s="18">
        <v>0</v>
      </c>
      <c r="C40" s="85">
        <v>8</v>
      </c>
      <c r="D40" s="85"/>
      <c r="E40" s="612" t="s">
        <v>442</v>
      </c>
      <c r="F40" s="613"/>
      <c r="G40" s="614"/>
      <c r="H40" s="163"/>
      <c r="I40" s="612" t="s">
        <v>479</v>
      </c>
      <c r="J40" s="613"/>
      <c r="K40" s="613"/>
      <c r="L40" s="613"/>
      <c r="M40" s="613"/>
      <c r="N40" s="614"/>
    </row>
    <row r="41" spans="1:15" ht="30" customHeight="1">
      <c r="B41" s="18">
        <v>4</v>
      </c>
      <c r="C41" s="90"/>
      <c r="D41" s="91" t="s">
        <v>157</v>
      </c>
      <c r="E41" s="101" t="s">
        <v>146</v>
      </c>
      <c r="F41" s="12">
        <f>'MAHSULI - I'!I155</f>
        <v>29.689999999999998</v>
      </c>
      <c r="G41" s="12">
        <f>'MAHSULI - I'!J155</f>
        <v>0.27</v>
      </c>
      <c r="H41" s="12">
        <f>'MAHSULI - I'!K155</f>
        <v>0.3</v>
      </c>
      <c r="I41" s="12">
        <f>'MAHSULI - I'!L155</f>
        <v>11</v>
      </c>
      <c r="J41" s="12">
        <f>'MAHSULI - I'!M155</f>
        <v>21</v>
      </c>
      <c r="K41" s="12">
        <f>'MAHSULI - I'!N155</f>
        <v>21</v>
      </c>
      <c r="L41" s="12">
        <f>'MAHSULI - I'!O155</f>
        <v>11</v>
      </c>
      <c r="M41" s="12">
        <f>'MAHSULI - I'!P155</f>
        <v>11</v>
      </c>
      <c r="N41" s="92"/>
    </row>
    <row r="42" spans="1:15" ht="50.25" customHeight="1">
      <c r="B42" s="18">
        <v>0</v>
      </c>
      <c r="C42" s="10"/>
      <c r="D42" s="10"/>
      <c r="E42" s="108" t="s">
        <v>188</v>
      </c>
      <c r="F42" s="61">
        <f>'MAHSULI - I'!I156</f>
        <v>29.689999999999998</v>
      </c>
      <c r="G42" s="61">
        <f>'MAHSULI - I'!J156</f>
        <v>0.27</v>
      </c>
      <c r="H42" s="61">
        <f>'MAHSULI - I'!K156</f>
        <v>0.3</v>
      </c>
      <c r="I42" s="61">
        <f>'MAHSULI - I'!L156</f>
        <v>11</v>
      </c>
      <c r="J42" s="61">
        <f>'MAHSULI - I'!M156</f>
        <v>21</v>
      </c>
      <c r="K42" s="61">
        <f>'MAHSULI - I'!N156</f>
        <v>21</v>
      </c>
      <c r="L42" s="61">
        <f>'MAHSULI - I'!O156</f>
        <v>11</v>
      </c>
      <c r="M42" s="61">
        <f>'MAHSULI - I'!P156</f>
        <v>11</v>
      </c>
      <c r="N42" s="7"/>
    </row>
    <row r="43" spans="1:15" ht="48.75" customHeight="1" thickBot="1">
      <c r="B43" s="18">
        <v>0</v>
      </c>
      <c r="C43" s="106">
        <v>9</v>
      </c>
      <c r="D43" s="106"/>
      <c r="E43" s="609" t="s">
        <v>443</v>
      </c>
      <c r="F43" s="610"/>
      <c r="G43" s="611"/>
      <c r="H43" s="164"/>
      <c r="I43" s="609" t="s">
        <v>480</v>
      </c>
      <c r="J43" s="610"/>
      <c r="K43" s="610"/>
      <c r="L43" s="610"/>
      <c r="M43" s="610"/>
      <c r="N43" s="611"/>
    </row>
    <row r="44" spans="1:15" ht="24.75" customHeight="1">
      <c r="B44" s="18">
        <v>1</v>
      </c>
      <c r="C44" s="86"/>
      <c r="D44" s="23" t="s">
        <v>157</v>
      </c>
      <c r="E44" s="58" t="s">
        <v>208</v>
      </c>
      <c r="F44" s="12">
        <f>'MAHSULI - I'!I181</f>
        <v>54143.490000000005</v>
      </c>
      <c r="G44" s="12">
        <f>'MAHSULI - I'!J181</f>
        <v>60066.390000000007</v>
      </c>
      <c r="H44" s="12">
        <f>'MAHSULI - I'!K181</f>
        <v>44169.99</v>
      </c>
      <c r="I44" s="12">
        <f>'MAHSULI - I'!L181</f>
        <v>74901.62</v>
      </c>
      <c r="J44" s="12">
        <f>'MAHSULI - I'!M181</f>
        <v>62500</v>
      </c>
      <c r="K44" s="12">
        <f>'MAHSULI - I'!N181</f>
        <v>62500</v>
      </c>
      <c r="L44" s="12">
        <f>'MAHSULI - I'!O181</f>
        <v>75000</v>
      </c>
      <c r="M44" s="12">
        <f>'MAHSULI - I'!P181</f>
        <v>72085.05</v>
      </c>
      <c r="N44" s="6"/>
    </row>
    <row r="45" spans="1:15" ht="24.75" customHeight="1">
      <c r="B45" s="18">
        <v>2</v>
      </c>
      <c r="C45" s="10"/>
      <c r="D45" s="10" t="s">
        <v>158</v>
      </c>
      <c r="E45" s="60" t="s">
        <v>144</v>
      </c>
      <c r="F45" s="13">
        <f>'MAHSULI - I'!I187</f>
        <v>606.03</v>
      </c>
      <c r="G45" s="13">
        <f>'MAHSULI - I'!J187</f>
        <v>485.82000000000005</v>
      </c>
      <c r="H45" s="13">
        <f>'MAHSULI - I'!K187</f>
        <v>601.6</v>
      </c>
      <c r="I45" s="13">
        <f>'MAHSULI - I'!L187</f>
        <v>1162.1500000000001</v>
      </c>
      <c r="J45" s="13">
        <f>'MAHSULI - I'!M187</f>
        <v>515.5</v>
      </c>
      <c r="K45" s="13">
        <f>'MAHSULI - I'!N187</f>
        <v>515.5</v>
      </c>
      <c r="L45" s="13">
        <f>'MAHSULI - I'!O187</f>
        <v>630.5</v>
      </c>
      <c r="M45" s="13">
        <f>'MAHSULI - I'!P187</f>
        <v>1315.5</v>
      </c>
      <c r="N45" s="7"/>
    </row>
    <row r="46" spans="1:15" ht="24.95" customHeight="1">
      <c r="B46" s="18">
        <v>3</v>
      </c>
      <c r="C46" s="10"/>
      <c r="D46" s="10" t="s">
        <v>159</v>
      </c>
      <c r="E46" s="60" t="s">
        <v>145</v>
      </c>
      <c r="F46" s="13">
        <f>'MAHSULI - I'!I191</f>
        <v>0.46</v>
      </c>
      <c r="G46" s="13">
        <f>'MAHSULI - I'!J191</f>
        <v>0.35</v>
      </c>
      <c r="H46" s="13">
        <f>'MAHSULI - I'!K191</f>
        <v>2908.05</v>
      </c>
      <c r="I46" s="13">
        <f>'MAHSULI - I'!L191</f>
        <v>0.34</v>
      </c>
      <c r="J46" s="13">
        <f>'MAHSULI - I'!M191</f>
        <v>6000</v>
      </c>
      <c r="K46" s="13">
        <f>'MAHSULI - I'!N191</f>
        <v>6000</v>
      </c>
      <c r="L46" s="13">
        <f>'MAHSULI - I'!O191</f>
        <v>6500</v>
      </c>
      <c r="M46" s="13">
        <f>'MAHSULI - I'!P191</f>
        <v>7000</v>
      </c>
      <c r="N46" s="7"/>
    </row>
    <row r="47" spans="1:15" ht="24.95" customHeight="1" thickBot="1">
      <c r="B47" s="18">
        <v>4</v>
      </c>
      <c r="C47" s="21"/>
      <c r="D47" s="21" t="s">
        <v>160</v>
      </c>
      <c r="E47" s="115" t="s">
        <v>146</v>
      </c>
      <c r="F47" s="93">
        <f>'MAHSULI - I'!I194</f>
        <v>694.62</v>
      </c>
      <c r="G47" s="93">
        <f>'MAHSULI - I'!J194</f>
        <v>853.6</v>
      </c>
      <c r="H47" s="93">
        <f>'MAHSULI - I'!K194</f>
        <v>961.18</v>
      </c>
      <c r="I47" s="93">
        <f>'MAHSULI - I'!L194</f>
        <v>800</v>
      </c>
      <c r="J47" s="93">
        <f>'MAHSULI - I'!M194</f>
        <v>400</v>
      </c>
      <c r="K47" s="93">
        <f>'MAHSULI - I'!N194</f>
        <v>400</v>
      </c>
      <c r="L47" s="93">
        <f>'MAHSULI - I'!O194</f>
        <v>500</v>
      </c>
      <c r="M47" s="93">
        <f>'MAHSULI - I'!P194</f>
        <v>850</v>
      </c>
      <c r="N47" s="116"/>
      <c r="O47" s="99">
        <f>SUBTOTAL(9,M8,M10,M13,M15,M18,M20,M23,M25,M28,M29,M32,M34,M37,M41,M44,M45,M47)</f>
        <v>132478.07</v>
      </c>
    </row>
    <row r="48" spans="1:15" ht="45.75" customHeight="1" thickBot="1">
      <c r="A48" s="117"/>
      <c r="B48" s="118">
        <v>0</v>
      </c>
      <c r="C48" s="30"/>
      <c r="D48" s="16"/>
      <c r="E48" s="20" t="s">
        <v>229</v>
      </c>
      <c r="F48" s="1">
        <f>'MAHSULI - I'!I195</f>
        <v>55444.600000000006</v>
      </c>
      <c r="G48" s="1">
        <f>'MAHSULI - I'!J195</f>
        <v>61406.16</v>
      </c>
      <c r="H48" s="1">
        <f>'MAHSULI - I'!K195</f>
        <v>48640.82</v>
      </c>
      <c r="I48" s="1">
        <f>'MAHSULI - I'!L195</f>
        <v>76864.109999999986</v>
      </c>
      <c r="J48" s="1">
        <f>'MAHSULI - I'!M195</f>
        <v>69415.5</v>
      </c>
      <c r="K48" s="1">
        <f>'MAHSULI - I'!N195</f>
        <v>69415.5</v>
      </c>
      <c r="L48" s="1">
        <f>'MAHSULI - I'!O195</f>
        <v>82630.5</v>
      </c>
      <c r="M48" s="1">
        <f>'MAHSULI - I'!P195</f>
        <v>81250.55</v>
      </c>
      <c r="N48" s="3"/>
    </row>
    <row r="49" spans="1:19" ht="29.25" customHeight="1" thickBot="1">
      <c r="A49" s="117"/>
      <c r="B49" s="118">
        <v>1</v>
      </c>
      <c r="C49" s="30"/>
      <c r="D49" s="16"/>
      <c r="E49" s="11" t="s">
        <v>150</v>
      </c>
      <c r="F49" s="1">
        <f t="shared" ref="F49:M49" si="0">SUBTOTAL(9,F44)</f>
        <v>54143.490000000005</v>
      </c>
      <c r="G49" s="1">
        <f t="shared" si="0"/>
        <v>60066.390000000007</v>
      </c>
      <c r="H49" s="1">
        <f t="shared" si="0"/>
        <v>44169.99</v>
      </c>
      <c r="I49" s="1">
        <f t="shared" si="0"/>
        <v>74901.62</v>
      </c>
      <c r="J49" s="1">
        <f t="shared" si="0"/>
        <v>62500</v>
      </c>
      <c r="K49" s="1">
        <f t="shared" si="0"/>
        <v>62500</v>
      </c>
      <c r="L49" s="1">
        <f t="shared" si="0"/>
        <v>75000</v>
      </c>
      <c r="M49" s="1">
        <f t="shared" si="0"/>
        <v>72085.05</v>
      </c>
      <c r="N49" s="3"/>
      <c r="O49" s="19">
        <f>119527.54*5%</f>
        <v>5976.3770000000004</v>
      </c>
    </row>
    <row r="50" spans="1:19" ht="26.25" customHeight="1" thickBot="1">
      <c r="A50" s="117"/>
      <c r="B50" s="118">
        <v>2</v>
      </c>
      <c r="C50" s="30"/>
      <c r="D50" s="16"/>
      <c r="E50" s="11" t="s">
        <v>149</v>
      </c>
      <c r="F50" s="1">
        <f t="shared" ref="F50:M50" si="1">SUBTOTAL(9,F8,F13,F18,F23,F28,F32,F37,F45)</f>
        <v>10308.75</v>
      </c>
      <c r="G50" s="1">
        <f t="shared" si="1"/>
        <v>12308.759999999998</v>
      </c>
      <c r="H50" s="1">
        <f t="shared" si="1"/>
        <v>15653.039999999999</v>
      </c>
      <c r="I50" s="1">
        <f t="shared" si="1"/>
        <v>34765.420000000006</v>
      </c>
      <c r="J50" s="1">
        <f t="shared" si="1"/>
        <v>24062.02</v>
      </c>
      <c r="K50" s="1">
        <f t="shared" si="1"/>
        <v>24062.02</v>
      </c>
      <c r="L50" s="1">
        <f t="shared" si="1"/>
        <v>26120.02</v>
      </c>
      <c r="M50" s="1">
        <f t="shared" si="1"/>
        <v>58254.020000000004</v>
      </c>
      <c r="N50" s="3"/>
      <c r="P50" s="77"/>
      <c r="Q50" s="77"/>
      <c r="R50" s="77"/>
      <c r="S50" s="77"/>
    </row>
    <row r="51" spans="1:19" ht="28.5" customHeight="1" thickBot="1">
      <c r="A51" s="117"/>
      <c r="B51" s="118">
        <v>3</v>
      </c>
      <c r="C51" s="30"/>
      <c r="D51" s="16"/>
      <c r="E51" s="11" t="s">
        <v>151</v>
      </c>
      <c r="F51" s="1">
        <f t="shared" ref="F51:L51" si="2">SUBTOTAL(9,F9,F14,F19,F24,F33,F38,F46)</f>
        <v>5049.59</v>
      </c>
      <c r="G51" s="1">
        <f t="shared" si="2"/>
        <v>4797.91</v>
      </c>
      <c r="H51" s="1">
        <f t="shared" si="2"/>
        <v>8784.52</v>
      </c>
      <c r="I51" s="1">
        <f t="shared" si="2"/>
        <v>7291.5</v>
      </c>
      <c r="J51" s="1">
        <f t="shared" si="2"/>
        <v>12755</v>
      </c>
      <c r="K51" s="1">
        <f t="shared" si="2"/>
        <v>12755</v>
      </c>
      <c r="L51" s="1">
        <f t="shared" si="2"/>
        <v>13825</v>
      </c>
      <c r="M51" s="1">
        <f>SUBTOTAL(9,M9,M14,M19,M24,M33,M38,M46)</f>
        <v>15167</v>
      </c>
      <c r="N51" s="3"/>
      <c r="O51" s="76"/>
      <c r="P51" s="77">
        <v>0.05</v>
      </c>
      <c r="Q51" s="77">
        <v>0.02</v>
      </c>
      <c r="R51" s="77"/>
      <c r="S51" s="77"/>
    </row>
    <row r="52" spans="1:19" ht="27.75" customHeight="1" thickBot="1">
      <c r="A52" s="117"/>
      <c r="B52" s="118">
        <v>4</v>
      </c>
      <c r="C52" s="30"/>
      <c r="D52" s="16"/>
      <c r="E52" s="11" t="s">
        <v>152</v>
      </c>
      <c r="F52" s="1">
        <f t="shared" ref="F52:M52" si="3">SUBTOTAL(9,F10,F15,F20,F25,F29,F34,F41,F47)</f>
        <v>4163.6900000000005</v>
      </c>
      <c r="G52" s="1">
        <f t="shared" si="3"/>
        <v>7214.5700000000015</v>
      </c>
      <c r="H52" s="1">
        <f t="shared" si="3"/>
        <v>6527.1000000000013</v>
      </c>
      <c r="I52" s="1">
        <f t="shared" si="3"/>
        <v>9860.5</v>
      </c>
      <c r="J52" s="1">
        <f t="shared" si="3"/>
        <v>5931</v>
      </c>
      <c r="K52" s="1">
        <f t="shared" si="3"/>
        <v>5931</v>
      </c>
      <c r="L52" s="1">
        <f t="shared" si="3"/>
        <v>7017</v>
      </c>
      <c r="M52" s="1">
        <f t="shared" si="3"/>
        <v>2139</v>
      </c>
      <c r="N52" s="3"/>
      <c r="O52" s="100">
        <f>SUM(M49,M50,M52)</f>
        <v>132478.07</v>
      </c>
      <c r="P52" s="78">
        <f>SUM(O52*5%)</f>
        <v>6623.9035000000003</v>
      </c>
      <c r="Q52" s="78">
        <f>SUM(O52*2%)</f>
        <v>2649.5614</v>
      </c>
      <c r="R52" s="78">
        <f>SUM(Q52/150)</f>
        <v>17.663742666666668</v>
      </c>
      <c r="S52" s="78"/>
    </row>
    <row r="53" spans="1:19" s="34" customFormat="1" ht="68.099999999999994" customHeight="1" thickBot="1">
      <c r="A53" s="119"/>
      <c r="B53" s="118">
        <v>0</v>
      </c>
      <c r="C53" s="30"/>
      <c r="D53" s="16"/>
      <c r="E53" s="120" t="s">
        <v>436</v>
      </c>
      <c r="F53" s="31">
        <f>'MAHSULI - I'!I196</f>
        <v>73665.52</v>
      </c>
      <c r="G53" s="31">
        <f>'MAHSULI - I'!J196</f>
        <v>84387.63</v>
      </c>
      <c r="H53" s="31">
        <f>'MAHSULI - I'!K196</f>
        <v>75134.649999999994</v>
      </c>
      <c r="I53" s="31">
        <f>'MAHSULI - I'!L196</f>
        <v>126819.04</v>
      </c>
      <c r="J53" s="31">
        <f>'MAHSULI - I'!M196</f>
        <v>105248.02</v>
      </c>
      <c r="K53" s="31">
        <f>'MAHSULI - I'!N196</f>
        <v>105248.02</v>
      </c>
      <c r="L53" s="31">
        <f>'MAHSULI - I'!O196</f>
        <v>121962.02</v>
      </c>
      <c r="M53" s="31">
        <f>'MAHSULI - I'!P196</f>
        <v>147645.07</v>
      </c>
      <c r="N53" s="32"/>
      <c r="O53" s="33">
        <f>SUM(M49:M52)</f>
        <v>147645.07</v>
      </c>
    </row>
    <row r="54" spans="1:19" ht="39.950000000000003" customHeight="1" thickBot="1">
      <c r="B54" s="18">
        <v>0</v>
      </c>
      <c r="C54" s="618" t="s">
        <v>497</v>
      </c>
      <c r="D54" s="619"/>
      <c r="E54" s="619"/>
      <c r="F54" s="619"/>
      <c r="G54" s="619"/>
      <c r="H54" s="620"/>
      <c r="I54" s="169"/>
      <c r="J54" s="170"/>
      <c r="K54" s="170"/>
      <c r="L54" s="170"/>
      <c r="M54" s="170"/>
      <c r="N54" s="171"/>
    </row>
    <row r="55" spans="1:19" ht="56.25" customHeight="1" thickBot="1">
      <c r="B55" s="18">
        <v>0</v>
      </c>
      <c r="C55" s="51">
        <v>10</v>
      </c>
      <c r="D55" s="51"/>
      <c r="E55" s="612" t="s">
        <v>422</v>
      </c>
      <c r="F55" s="613"/>
      <c r="G55" s="614"/>
      <c r="H55" s="163"/>
      <c r="I55" s="612" t="s">
        <v>481</v>
      </c>
      <c r="J55" s="613"/>
      <c r="K55" s="613"/>
      <c r="L55" s="613"/>
      <c r="M55" s="613"/>
      <c r="N55" s="614"/>
      <c r="O55" s="4"/>
      <c r="P55" s="4"/>
      <c r="Q55" s="4"/>
    </row>
    <row r="56" spans="1:19" ht="30" customHeight="1">
      <c r="B56" s="18">
        <v>5</v>
      </c>
      <c r="C56" s="35"/>
      <c r="D56" s="23" t="s">
        <v>157</v>
      </c>
      <c r="E56" s="101" t="s">
        <v>156</v>
      </c>
      <c r="F56" s="12">
        <f>'BHANDAWALI -I'!I16</f>
        <v>1122.0099999999998</v>
      </c>
      <c r="G56" s="12">
        <f>'BHANDAWALI -I'!J16</f>
        <v>1060.3</v>
      </c>
      <c r="H56" s="12">
        <f>'BHANDAWALI -I'!K16</f>
        <v>3762.66</v>
      </c>
      <c r="I56" s="12">
        <f>'BHANDAWALI -I'!L16</f>
        <v>1125</v>
      </c>
      <c r="J56" s="12">
        <f>'BHANDAWALI -I'!M16</f>
        <v>1775</v>
      </c>
      <c r="K56" s="12">
        <f>'BHANDAWALI -I'!N16</f>
        <v>1775</v>
      </c>
      <c r="L56" s="12">
        <f>'BHANDAWALI -I'!O16</f>
        <v>1775</v>
      </c>
      <c r="M56" s="12">
        <f>'BHANDAWALI -I'!P16</f>
        <v>37375</v>
      </c>
      <c r="N56" s="6"/>
    </row>
    <row r="57" spans="1:19" ht="30" customHeight="1" thickBot="1">
      <c r="B57" s="18">
        <v>6</v>
      </c>
      <c r="C57" s="36"/>
      <c r="D57" s="24" t="s">
        <v>158</v>
      </c>
      <c r="E57" s="103" t="s">
        <v>155</v>
      </c>
      <c r="F57" s="14">
        <f>'BHANDAWALI -I'!I19</f>
        <v>1500</v>
      </c>
      <c r="G57" s="14">
        <f>'BHANDAWALI -I'!J19</f>
        <v>3500</v>
      </c>
      <c r="H57" s="14">
        <f>'BHANDAWALI -I'!K19</f>
        <v>0</v>
      </c>
      <c r="I57" s="14">
        <f>'BHANDAWALI -I'!L19</f>
        <v>25000</v>
      </c>
      <c r="J57" s="14">
        <f>'BHANDAWALI -I'!M19</f>
        <v>20000</v>
      </c>
      <c r="K57" s="14">
        <f>'BHANDAWALI -I'!N19</f>
        <v>20000</v>
      </c>
      <c r="L57" s="14">
        <f>'BHANDAWALI -I'!O19</f>
        <v>0</v>
      </c>
      <c r="M57" s="14">
        <f>'BHANDAWALI -I'!P19</f>
        <v>0</v>
      </c>
      <c r="N57" s="8"/>
    </row>
    <row r="58" spans="1:19" ht="51.75" customHeight="1">
      <c r="B58" s="18">
        <v>0</v>
      </c>
      <c r="C58" s="35"/>
      <c r="D58" s="112"/>
      <c r="E58" s="113" t="s">
        <v>189</v>
      </c>
      <c r="F58" s="59">
        <f>'BHANDAWALI -I'!I20</f>
        <v>2622.0099999999998</v>
      </c>
      <c r="G58" s="59">
        <f>'BHANDAWALI -I'!J20</f>
        <v>4560.3</v>
      </c>
      <c r="H58" s="59">
        <f>'BHANDAWALI -I'!K20</f>
        <v>3762.66</v>
      </c>
      <c r="I58" s="59">
        <f>'BHANDAWALI -I'!L20</f>
        <v>26125</v>
      </c>
      <c r="J58" s="59">
        <f>'BHANDAWALI -I'!M20</f>
        <v>21775</v>
      </c>
      <c r="K58" s="59">
        <f>'BHANDAWALI -I'!N20</f>
        <v>21775</v>
      </c>
      <c r="L58" s="59">
        <f>'BHANDAWALI -I'!O20</f>
        <v>1775</v>
      </c>
      <c r="M58" s="59">
        <f>'BHANDAWALI -I'!P20</f>
        <v>37375</v>
      </c>
      <c r="N58" s="6"/>
    </row>
    <row r="59" spans="1:19" ht="48" customHeight="1" thickBot="1">
      <c r="B59" s="18">
        <v>0</v>
      </c>
      <c r="C59" s="114">
        <v>11</v>
      </c>
      <c r="D59" s="114"/>
      <c r="E59" s="609" t="s">
        <v>423</v>
      </c>
      <c r="F59" s="610"/>
      <c r="G59" s="611"/>
      <c r="H59" s="164"/>
      <c r="I59" s="609" t="s">
        <v>142</v>
      </c>
      <c r="J59" s="610"/>
      <c r="K59" s="610"/>
      <c r="L59" s="610"/>
      <c r="M59" s="610"/>
      <c r="N59" s="611"/>
    </row>
    <row r="60" spans="1:19" ht="30" customHeight="1" thickBot="1">
      <c r="B60" s="18">
        <v>6</v>
      </c>
      <c r="C60" s="30"/>
      <c r="D60" s="17" t="s">
        <v>157</v>
      </c>
      <c r="E60" s="104" t="s">
        <v>155</v>
      </c>
      <c r="F60" s="9">
        <f>'BHANDAWALI -I'!I24</f>
        <v>0</v>
      </c>
      <c r="G60" s="9">
        <f>'BHANDAWALI -I'!J24</f>
        <v>0</v>
      </c>
      <c r="H60" s="9">
        <f>'BHANDAWALI -I'!K24</f>
        <v>0</v>
      </c>
      <c r="I60" s="9">
        <f>'BHANDAWALI -I'!L24</f>
        <v>2500</v>
      </c>
      <c r="J60" s="9">
        <f>'BHANDAWALI -I'!M24</f>
        <v>0</v>
      </c>
      <c r="K60" s="9">
        <f>'BHANDAWALI -I'!N24</f>
        <v>0</v>
      </c>
      <c r="L60" s="9">
        <f>'BHANDAWALI -I'!O24</f>
        <v>0</v>
      </c>
      <c r="M60" s="9">
        <f>'BHANDAWALI -I'!P24</f>
        <v>2500</v>
      </c>
      <c r="N60" s="3"/>
    </row>
    <row r="61" spans="1:19" ht="80.099999999999994" customHeight="1" thickBot="1">
      <c r="B61" s="18">
        <v>0</v>
      </c>
      <c r="C61" s="30"/>
      <c r="D61" s="16"/>
      <c r="E61" s="29" t="s">
        <v>498</v>
      </c>
      <c r="F61" s="1">
        <f>'BHANDAWALI -I'!I25</f>
        <v>0</v>
      </c>
      <c r="G61" s="1">
        <f>'BHANDAWALI -I'!J25</f>
        <v>0</v>
      </c>
      <c r="H61" s="1">
        <f>'BHANDAWALI -I'!K25</f>
        <v>0</v>
      </c>
      <c r="I61" s="1">
        <f>'BHANDAWALI -I'!L25</f>
        <v>2500</v>
      </c>
      <c r="J61" s="1">
        <f>'BHANDAWALI -I'!M25</f>
        <v>0</v>
      </c>
      <c r="K61" s="1">
        <f>'BHANDAWALI -I'!N25</f>
        <v>0</v>
      </c>
      <c r="L61" s="1">
        <f>'BHANDAWALI -I'!O25</f>
        <v>0</v>
      </c>
      <c r="M61" s="1">
        <f>'BHANDAWALI -I'!P25</f>
        <v>2500</v>
      </c>
      <c r="N61" s="3"/>
    </row>
    <row r="62" spans="1:19" ht="48.95" customHeight="1" thickBot="1">
      <c r="B62" s="18">
        <v>0</v>
      </c>
      <c r="C62" s="51">
        <v>12</v>
      </c>
      <c r="D62" s="51"/>
      <c r="E62" s="612" t="s">
        <v>446</v>
      </c>
      <c r="F62" s="613"/>
      <c r="G62" s="614"/>
      <c r="H62" s="163"/>
      <c r="I62" s="612" t="s">
        <v>440</v>
      </c>
      <c r="J62" s="613"/>
      <c r="K62" s="613"/>
      <c r="L62" s="613"/>
      <c r="M62" s="613"/>
      <c r="N62" s="614"/>
    </row>
    <row r="63" spans="1:19" ht="36" customHeight="1" thickBot="1">
      <c r="B63" s="18">
        <v>5</v>
      </c>
      <c r="C63" s="30"/>
      <c r="D63" s="17" t="s">
        <v>157</v>
      </c>
      <c r="E63" s="104" t="s">
        <v>156</v>
      </c>
      <c r="F63" s="9">
        <f>'BHANDAWALI -I'!I30</f>
        <v>1421.77</v>
      </c>
      <c r="G63" s="9">
        <f>'BHANDAWALI -I'!J30</f>
        <v>10.88</v>
      </c>
      <c r="H63" s="9">
        <f>'BHANDAWALI -I'!K30</f>
        <v>3.37</v>
      </c>
      <c r="I63" s="9">
        <f>'BHANDAWALI -I'!L30</f>
        <v>1500</v>
      </c>
      <c r="J63" s="9">
        <f>'BHANDAWALI -I'!M30</f>
        <v>1300</v>
      </c>
      <c r="K63" s="9">
        <f>'BHANDAWALI -I'!N30</f>
        <v>1300</v>
      </c>
      <c r="L63" s="9">
        <f>'BHANDAWALI -I'!O30</f>
        <v>900</v>
      </c>
      <c r="M63" s="9">
        <f>'BHANDAWALI -I'!P30</f>
        <v>900</v>
      </c>
      <c r="N63" s="3"/>
    </row>
    <row r="64" spans="1:19" ht="87" customHeight="1" thickBot="1">
      <c r="B64" s="18">
        <v>0</v>
      </c>
      <c r="C64" s="30"/>
      <c r="D64" s="16"/>
      <c r="E64" s="29" t="s">
        <v>190</v>
      </c>
      <c r="F64" s="1">
        <f>'BHANDAWALI -I'!I31</f>
        <v>1421.77</v>
      </c>
      <c r="G64" s="1">
        <f>'BHANDAWALI -I'!J31</f>
        <v>10.88</v>
      </c>
      <c r="H64" s="1">
        <f>'BHANDAWALI -I'!K31</f>
        <v>3.37</v>
      </c>
      <c r="I64" s="1">
        <f>'BHANDAWALI -I'!L31</f>
        <v>1500</v>
      </c>
      <c r="J64" s="1">
        <f>'BHANDAWALI -I'!M31</f>
        <v>1300</v>
      </c>
      <c r="K64" s="1">
        <f>'BHANDAWALI -I'!N31</f>
        <v>1300</v>
      </c>
      <c r="L64" s="1">
        <f>'BHANDAWALI -I'!O31</f>
        <v>900</v>
      </c>
      <c r="M64" s="1">
        <f>'BHANDAWALI -I'!P31</f>
        <v>900</v>
      </c>
      <c r="N64" s="3"/>
    </row>
    <row r="65" spans="2:17" ht="39.950000000000003" customHeight="1" thickBot="1">
      <c r="B65" s="18">
        <v>5</v>
      </c>
      <c r="C65" s="30"/>
      <c r="D65" s="16"/>
      <c r="E65" s="124" t="s">
        <v>240</v>
      </c>
      <c r="F65" s="125">
        <f t="shared" ref="F65:M65" si="4">SUBTOTAL(9,F56,F63)</f>
        <v>2543.7799999999997</v>
      </c>
      <c r="G65" s="125">
        <f t="shared" si="4"/>
        <v>1071.18</v>
      </c>
      <c r="H65" s="125">
        <f t="shared" si="4"/>
        <v>3766.0299999999997</v>
      </c>
      <c r="I65" s="125">
        <f t="shared" si="4"/>
        <v>2625</v>
      </c>
      <c r="J65" s="125">
        <f t="shared" si="4"/>
        <v>3075</v>
      </c>
      <c r="K65" s="125">
        <f t="shared" si="4"/>
        <v>3075</v>
      </c>
      <c r="L65" s="125">
        <f t="shared" si="4"/>
        <v>2675</v>
      </c>
      <c r="M65" s="125">
        <f t="shared" si="4"/>
        <v>38275</v>
      </c>
      <c r="N65" s="126"/>
    </row>
    <row r="66" spans="2:17" ht="39.950000000000003" customHeight="1" thickBot="1">
      <c r="B66" s="18">
        <v>6</v>
      </c>
      <c r="C66" s="30"/>
      <c r="D66" s="16"/>
      <c r="E66" s="124" t="s">
        <v>153</v>
      </c>
      <c r="F66" s="125">
        <f t="shared" ref="F66:M66" si="5">SUBTOTAL(9,F57,F60)</f>
        <v>1500</v>
      </c>
      <c r="G66" s="125">
        <f t="shared" si="5"/>
        <v>3500</v>
      </c>
      <c r="H66" s="125">
        <f t="shared" si="5"/>
        <v>0</v>
      </c>
      <c r="I66" s="125">
        <f t="shared" si="5"/>
        <v>27500</v>
      </c>
      <c r="J66" s="125">
        <f t="shared" si="5"/>
        <v>20000</v>
      </c>
      <c r="K66" s="125">
        <f t="shared" si="5"/>
        <v>20000</v>
      </c>
      <c r="L66" s="125">
        <f t="shared" si="5"/>
        <v>0</v>
      </c>
      <c r="M66" s="125">
        <f t="shared" si="5"/>
        <v>2500</v>
      </c>
      <c r="N66" s="126"/>
    </row>
    <row r="67" spans="2:17" ht="66" customHeight="1">
      <c r="B67" s="18">
        <v>0</v>
      </c>
      <c r="C67" s="121"/>
      <c r="D67" s="122"/>
      <c r="E67" s="123" t="s">
        <v>437</v>
      </c>
      <c r="F67" s="110">
        <f>'BHANDAWALI -I'!I32</f>
        <v>4043.7799999999997</v>
      </c>
      <c r="G67" s="110">
        <f>'BHANDAWALI -I'!J32</f>
        <v>4571.18</v>
      </c>
      <c r="H67" s="110">
        <f>'BHANDAWALI -I'!K32</f>
        <v>3766.0299999999997</v>
      </c>
      <c r="I67" s="110">
        <f>'BHANDAWALI -I'!L32</f>
        <v>30125</v>
      </c>
      <c r="J67" s="110">
        <f>'BHANDAWALI -I'!M32</f>
        <v>23075</v>
      </c>
      <c r="K67" s="110">
        <f>'BHANDAWALI -I'!N32</f>
        <v>23075</v>
      </c>
      <c r="L67" s="110">
        <f>'BHANDAWALI -I'!O32</f>
        <v>2675</v>
      </c>
      <c r="M67" s="110">
        <f>'BHANDAWALI -I'!P32</f>
        <v>40775</v>
      </c>
      <c r="N67" s="111"/>
    </row>
    <row r="68" spans="2:17" ht="27" thickBot="1">
      <c r="B68" s="18">
        <v>0</v>
      </c>
      <c r="C68" s="621" t="s">
        <v>238</v>
      </c>
      <c r="D68" s="622"/>
      <c r="E68" s="622"/>
      <c r="F68" s="622"/>
      <c r="G68" s="622"/>
      <c r="H68" s="623"/>
      <c r="I68" s="172"/>
      <c r="J68" s="173"/>
      <c r="K68" s="173"/>
      <c r="L68" s="173"/>
      <c r="M68" s="173"/>
      <c r="N68" s="174"/>
    </row>
    <row r="69" spans="2:17" ht="48.95" customHeight="1" thickBot="1">
      <c r="B69" s="18">
        <v>0</v>
      </c>
      <c r="C69" s="51">
        <v>13</v>
      </c>
      <c r="D69" s="51"/>
      <c r="E69" s="612" t="s">
        <v>422</v>
      </c>
      <c r="F69" s="613"/>
      <c r="G69" s="614"/>
      <c r="H69" s="163"/>
      <c r="I69" s="612" t="s">
        <v>235</v>
      </c>
      <c r="J69" s="613"/>
      <c r="K69" s="613"/>
      <c r="L69" s="613"/>
      <c r="M69" s="613"/>
      <c r="N69" s="614"/>
      <c r="O69" s="4"/>
      <c r="P69" s="4"/>
      <c r="Q69" s="4"/>
    </row>
    <row r="70" spans="2:17" ht="30" customHeight="1" thickBot="1">
      <c r="B70" s="18">
        <v>7</v>
      </c>
      <c r="C70" s="17"/>
      <c r="D70" s="17" t="s">
        <v>157</v>
      </c>
      <c r="E70" s="104" t="s">
        <v>147</v>
      </c>
      <c r="F70" s="9">
        <f>' DEPOSIT-I'!I13</f>
        <v>1405.9499999999998</v>
      </c>
      <c r="G70" s="9">
        <f>' DEPOSIT-I'!J13</f>
        <v>2174.8200000000002</v>
      </c>
      <c r="H70" s="9">
        <f>' DEPOSIT-I'!K13</f>
        <v>127.14</v>
      </c>
      <c r="I70" s="9">
        <f>' DEPOSIT-I'!L13</f>
        <v>955</v>
      </c>
      <c r="J70" s="9">
        <f>' DEPOSIT-I'!M13</f>
        <v>550</v>
      </c>
      <c r="K70" s="9">
        <f>' DEPOSIT-I'!N13</f>
        <v>550</v>
      </c>
      <c r="L70" s="9">
        <f>' DEPOSIT-I'!O13</f>
        <v>550</v>
      </c>
      <c r="M70" s="9">
        <f>' DEPOSIT-I'!P13</f>
        <v>550</v>
      </c>
      <c r="N70" s="3"/>
    </row>
    <row r="71" spans="2:17" ht="69.95" customHeight="1" thickBot="1">
      <c r="B71" s="18">
        <v>0</v>
      </c>
      <c r="C71" s="35"/>
      <c r="D71" s="112"/>
      <c r="E71" s="113" t="s">
        <v>210</v>
      </c>
      <c r="F71" s="59">
        <f>' DEPOSIT-I'!I14</f>
        <v>1405.9499999999998</v>
      </c>
      <c r="G71" s="59">
        <f>' DEPOSIT-I'!J14</f>
        <v>2174.8200000000002</v>
      </c>
      <c r="H71" s="59">
        <f>' DEPOSIT-I'!K14</f>
        <v>127.14</v>
      </c>
      <c r="I71" s="59">
        <f>' DEPOSIT-I'!L14</f>
        <v>955</v>
      </c>
      <c r="J71" s="59">
        <f>' DEPOSIT-I'!M14</f>
        <v>550</v>
      </c>
      <c r="K71" s="59">
        <f>' DEPOSIT-I'!N14</f>
        <v>550</v>
      </c>
      <c r="L71" s="59">
        <f>' DEPOSIT-I'!O14</f>
        <v>550</v>
      </c>
      <c r="M71" s="59">
        <f>' DEPOSIT-I'!P14</f>
        <v>550</v>
      </c>
      <c r="N71" s="6"/>
    </row>
    <row r="72" spans="2:17" ht="48.95" customHeight="1" thickBot="1">
      <c r="B72" s="18">
        <v>0</v>
      </c>
      <c r="C72" s="114">
        <v>14</v>
      </c>
      <c r="D72" s="114"/>
      <c r="E72" s="609" t="s">
        <v>426</v>
      </c>
      <c r="F72" s="610"/>
      <c r="G72" s="611"/>
      <c r="H72" s="164"/>
      <c r="I72" s="609" t="s">
        <v>475</v>
      </c>
      <c r="J72" s="610"/>
      <c r="K72" s="610"/>
      <c r="L72" s="610"/>
      <c r="M72" s="610"/>
      <c r="N72" s="611"/>
      <c r="O72" s="80"/>
    </row>
    <row r="73" spans="2:17" ht="30" customHeight="1" thickBot="1">
      <c r="B73" s="18">
        <v>7</v>
      </c>
      <c r="C73" s="17"/>
      <c r="D73" s="17" t="s">
        <v>157</v>
      </c>
      <c r="E73" s="104" t="s">
        <v>147</v>
      </c>
      <c r="F73" s="9">
        <f>' DEPOSIT-I'!I19</f>
        <v>279.24</v>
      </c>
      <c r="G73" s="9">
        <f>' DEPOSIT-I'!J19</f>
        <v>310.67</v>
      </c>
      <c r="H73" s="9">
        <f>' DEPOSIT-I'!K19</f>
        <v>147.49</v>
      </c>
      <c r="I73" s="9">
        <f>' DEPOSIT-I'!L19</f>
        <v>600</v>
      </c>
      <c r="J73" s="9">
        <f>' DEPOSIT-I'!M19</f>
        <v>250</v>
      </c>
      <c r="K73" s="9">
        <f>' DEPOSIT-I'!N19</f>
        <v>250</v>
      </c>
      <c r="L73" s="9">
        <f>' DEPOSIT-I'!O19</f>
        <v>350</v>
      </c>
      <c r="M73" s="9">
        <f>' DEPOSIT-I'!P19</f>
        <v>475</v>
      </c>
      <c r="N73" s="3"/>
    </row>
    <row r="74" spans="2:17" ht="80.099999999999994" customHeight="1" thickBot="1">
      <c r="B74" s="18">
        <v>0</v>
      </c>
      <c r="C74" s="30"/>
      <c r="D74" s="16"/>
      <c r="E74" s="29" t="s">
        <v>211</v>
      </c>
      <c r="F74" s="1">
        <f>' DEPOSIT-I'!I20</f>
        <v>279.24</v>
      </c>
      <c r="G74" s="1">
        <f>' DEPOSIT-I'!J20</f>
        <v>310.67</v>
      </c>
      <c r="H74" s="1">
        <f>' DEPOSIT-I'!K20</f>
        <v>147.49</v>
      </c>
      <c r="I74" s="1">
        <f>' DEPOSIT-I'!L20</f>
        <v>600</v>
      </c>
      <c r="J74" s="1">
        <f>' DEPOSIT-I'!M20</f>
        <v>250</v>
      </c>
      <c r="K74" s="1">
        <f>' DEPOSIT-I'!N20</f>
        <v>250</v>
      </c>
      <c r="L74" s="1">
        <f>' DEPOSIT-I'!O20</f>
        <v>350</v>
      </c>
      <c r="M74" s="1">
        <f>' DEPOSIT-I'!P20</f>
        <v>475</v>
      </c>
      <c r="N74" s="3"/>
    </row>
    <row r="75" spans="2:17" ht="48.95" customHeight="1" thickBot="1">
      <c r="B75" s="18">
        <v>0</v>
      </c>
      <c r="C75" s="51">
        <v>15</v>
      </c>
      <c r="D75" s="51"/>
      <c r="E75" s="612" t="s">
        <v>423</v>
      </c>
      <c r="F75" s="613"/>
      <c r="G75" s="614"/>
      <c r="H75" s="163"/>
      <c r="I75" s="612" t="s">
        <v>142</v>
      </c>
      <c r="J75" s="613"/>
      <c r="K75" s="613"/>
      <c r="L75" s="613"/>
      <c r="M75" s="613"/>
      <c r="N75" s="614"/>
    </row>
    <row r="76" spans="2:17" ht="30" customHeight="1" thickBot="1">
      <c r="B76" s="18">
        <v>7</v>
      </c>
      <c r="C76" s="22"/>
      <c r="D76" s="17" t="s">
        <v>157</v>
      </c>
      <c r="E76" s="104" t="s">
        <v>147</v>
      </c>
      <c r="F76" s="9">
        <f>' DEPOSIT-I'!I26</f>
        <v>230.83</v>
      </c>
      <c r="G76" s="9">
        <f>' DEPOSIT-I'!J26</f>
        <v>50.7</v>
      </c>
      <c r="H76" s="9">
        <f>' DEPOSIT-I'!K26</f>
        <v>1137.5600000000002</v>
      </c>
      <c r="I76" s="9">
        <f>' DEPOSIT-I'!L26</f>
        <v>100</v>
      </c>
      <c r="J76" s="9">
        <f>' DEPOSIT-I'!M26</f>
        <v>100</v>
      </c>
      <c r="K76" s="9">
        <f>' DEPOSIT-I'!N26</f>
        <v>100</v>
      </c>
      <c r="L76" s="9">
        <f>' DEPOSIT-I'!O26</f>
        <v>100</v>
      </c>
      <c r="M76" s="9">
        <f>' DEPOSIT-I'!P26</f>
        <v>100</v>
      </c>
      <c r="N76" s="3"/>
    </row>
    <row r="77" spans="2:17" ht="80.099999999999994" customHeight="1" thickBot="1">
      <c r="B77" s="18">
        <v>0</v>
      </c>
      <c r="C77" s="30"/>
      <c r="D77" s="16"/>
      <c r="E77" s="29" t="s">
        <v>485</v>
      </c>
      <c r="F77" s="1">
        <f>' DEPOSIT-I'!I27</f>
        <v>230.83</v>
      </c>
      <c r="G77" s="1">
        <f>' DEPOSIT-I'!J27</f>
        <v>50.7</v>
      </c>
      <c r="H77" s="1">
        <f>' DEPOSIT-I'!K27</f>
        <v>1137.5600000000002</v>
      </c>
      <c r="I77" s="1">
        <f>' DEPOSIT-I'!L27</f>
        <v>100</v>
      </c>
      <c r="J77" s="1">
        <f>' DEPOSIT-I'!M27</f>
        <v>100</v>
      </c>
      <c r="K77" s="1">
        <f>' DEPOSIT-I'!N27</f>
        <v>100</v>
      </c>
      <c r="L77" s="1">
        <f>' DEPOSIT-I'!O27</f>
        <v>100</v>
      </c>
      <c r="M77" s="1">
        <f>' DEPOSIT-I'!P27</f>
        <v>100</v>
      </c>
      <c r="N77" s="3"/>
    </row>
    <row r="78" spans="2:17" ht="48.95" customHeight="1" thickBot="1">
      <c r="B78" s="18">
        <v>0</v>
      </c>
      <c r="C78" s="51">
        <v>16</v>
      </c>
      <c r="D78" s="51"/>
      <c r="E78" s="612" t="s">
        <v>424</v>
      </c>
      <c r="F78" s="613"/>
      <c r="G78" s="614"/>
      <c r="H78" s="163"/>
      <c r="I78" s="612" t="s">
        <v>476</v>
      </c>
      <c r="J78" s="613"/>
      <c r="K78" s="613"/>
      <c r="L78" s="613"/>
      <c r="M78" s="613"/>
      <c r="N78" s="614"/>
    </row>
    <row r="79" spans="2:17" ht="30" customHeight="1" thickBot="1">
      <c r="B79" s="18">
        <v>7</v>
      </c>
      <c r="C79" s="17"/>
      <c r="D79" s="17" t="s">
        <v>157</v>
      </c>
      <c r="E79" s="104" t="s">
        <v>147</v>
      </c>
      <c r="F79" s="9">
        <f>' DEPOSIT-I'!I31</f>
        <v>0.05</v>
      </c>
      <c r="G79" s="9">
        <f>' DEPOSIT-I'!J31</f>
        <v>0</v>
      </c>
      <c r="H79" s="9">
        <f>' DEPOSIT-I'!K31</f>
        <v>0</v>
      </c>
      <c r="I79" s="9">
        <f>' DEPOSIT-I'!L31</f>
        <v>50</v>
      </c>
      <c r="J79" s="9">
        <f>' DEPOSIT-I'!M31</f>
        <v>50</v>
      </c>
      <c r="K79" s="9">
        <f>' DEPOSIT-I'!N31</f>
        <v>50</v>
      </c>
      <c r="L79" s="9">
        <f>' DEPOSIT-I'!O31</f>
        <v>50</v>
      </c>
      <c r="M79" s="9">
        <f>' DEPOSIT-I'!P31</f>
        <v>50</v>
      </c>
      <c r="N79" s="3"/>
    </row>
    <row r="80" spans="2:17" ht="69.75" customHeight="1" thickBot="1">
      <c r="B80" s="18">
        <v>0</v>
      </c>
      <c r="C80" s="30"/>
      <c r="D80" s="16"/>
      <c r="E80" s="29" t="s">
        <v>212</v>
      </c>
      <c r="F80" s="1">
        <f>' DEPOSIT-I'!I32</f>
        <v>0.05</v>
      </c>
      <c r="G80" s="1">
        <f>' DEPOSIT-I'!J32</f>
        <v>0</v>
      </c>
      <c r="H80" s="1">
        <f>' DEPOSIT-I'!K32</f>
        <v>0</v>
      </c>
      <c r="I80" s="1">
        <f>' DEPOSIT-I'!L32</f>
        <v>50</v>
      </c>
      <c r="J80" s="1">
        <f>' DEPOSIT-I'!M32</f>
        <v>50</v>
      </c>
      <c r="K80" s="1">
        <f>' DEPOSIT-I'!N32</f>
        <v>50</v>
      </c>
      <c r="L80" s="1">
        <f>' DEPOSIT-I'!O32</f>
        <v>50</v>
      </c>
      <c r="M80" s="1">
        <f>' DEPOSIT-I'!P32</f>
        <v>50</v>
      </c>
      <c r="N80" s="3"/>
    </row>
    <row r="81" spans="1:17" ht="48.95" customHeight="1">
      <c r="B81" s="18">
        <v>0</v>
      </c>
      <c r="C81" s="109">
        <v>17</v>
      </c>
      <c r="D81" s="109"/>
      <c r="E81" s="615" t="s">
        <v>443</v>
      </c>
      <c r="F81" s="616"/>
      <c r="G81" s="617"/>
      <c r="H81" s="167"/>
      <c r="I81" s="615" t="s">
        <v>237</v>
      </c>
      <c r="J81" s="616"/>
      <c r="K81" s="616"/>
      <c r="L81" s="616"/>
      <c r="M81" s="616"/>
      <c r="N81" s="617"/>
    </row>
    <row r="82" spans="1:17" ht="30" customHeight="1" thickBot="1">
      <c r="B82" s="18">
        <v>7</v>
      </c>
      <c r="C82" s="21"/>
      <c r="D82" s="21" t="s">
        <v>157</v>
      </c>
      <c r="E82" s="127" t="s">
        <v>209</v>
      </c>
      <c r="F82" s="93">
        <f>' DEPOSIT-I'!I44</f>
        <v>1922.6100000000001</v>
      </c>
      <c r="G82" s="93">
        <f>' DEPOSIT-I'!J44</f>
        <v>2403.3200000000002</v>
      </c>
      <c r="H82" s="93">
        <f>' DEPOSIT-I'!K44</f>
        <v>2751.72</v>
      </c>
      <c r="I82" s="93">
        <f>' DEPOSIT-I'!L44</f>
        <v>5248.6399999999985</v>
      </c>
      <c r="J82" s="93">
        <f>' DEPOSIT-I'!M44</f>
        <v>3174.9999999999995</v>
      </c>
      <c r="K82" s="93">
        <f>' DEPOSIT-I'!N44</f>
        <v>3174.9999999999995</v>
      </c>
      <c r="L82" s="93">
        <f>' DEPOSIT-I'!O44</f>
        <v>3174.9999999999995</v>
      </c>
      <c r="M82" s="93">
        <f>' DEPOSIT-I'!P44</f>
        <v>4216.2179999999998</v>
      </c>
      <c r="N82" s="116"/>
    </row>
    <row r="83" spans="1:17" ht="49.5" customHeight="1" thickBot="1">
      <c r="A83" s="117"/>
      <c r="B83" s="118">
        <v>0</v>
      </c>
      <c r="C83" s="30"/>
      <c r="D83" s="16"/>
      <c r="E83" s="29" t="s">
        <v>221</v>
      </c>
      <c r="F83" s="1">
        <f>' DEPOSIT-I'!I45</f>
        <v>1922.6100000000001</v>
      </c>
      <c r="G83" s="1">
        <f>' DEPOSIT-I'!J45</f>
        <v>2403.3200000000002</v>
      </c>
      <c r="H83" s="1">
        <f>' DEPOSIT-I'!K45</f>
        <v>2751.72</v>
      </c>
      <c r="I83" s="1">
        <f>' DEPOSIT-I'!L45</f>
        <v>5248.6399999999985</v>
      </c>
      <c r="J83" s="1">
        <f>' DEPOSIT-I'!M45</f>
        <v>3174.9999999999995</v>
      </c>
      <c r="K83" s="1">
        <f>' DEPOSIT-I'!N45</f>
        <v>3174.9999999999995</v>
      </c>
      <c r="L83" s="1">
        <f>' DEPOSIT-I'!O45</f>
        <v>3174.9999999999995</v>
      </c>
      <c r="M83" s="1">
        <f>' DEPOSIT-I'!P45</f>
        <v>4216.2179999999998</v>
      </c>
      <c r="N83" s="3"/>
    </row>
    <row r="84" spans="1:17" ht="49.5" customHeight="1" thickBot="1">
      <c r="A84" s="117"/>
      <c r="B84" s="118">
        <v>7</v>
      </c>
      <c r="C84" s="30"/>
      <c r="D84" s="16"/>
      <c r="E84" s="128" t="s">
        <v>213</v>
      </c>
      <c r="F84" s="1">
        <f t="shared" ref="F84:M84" si="6">SUBTOTAL(9,F70,F73,F76,F79,F82)</f>
        <v>3838.68</v>
      </c>
      <c r="G84" s="1">
        <f t="shared" si="6"/>
        <v>4939.51</v>
      </c>
      <c r="H84" s="1">
        <f t="shared" si="6"/>
        <v>4163.91</v>
      </c>
      <c r="I84" s="1">
        <f t="shared" si="6"/>
        <v>6953.6399999999985</v>
      </c>
      <c r="J84" s="1">
        <f t="shared" si="6"/>
        <v>4125</v>
      </c>
      <c r="K84" s="1">
        <f t="shared" si="6"/>
        <v>4125</v>
      </c>
      <c r="L84" s="1">
        <f t="shared" si="6"/>
        <v>4225</v>
      </c>
      <c r="M84" s="1">
        <f t="shared" si="6"/>
        <v>5391.2179999999998</v>
      </c>
      <c r="N84" s="3"/>
    </row>
    <row r="85" spans="1:17" ht="81.75" customHeight="1" thickBot="1">
      <c r="A85" s="117"/>
      <c r="B85" s="118">
        <v>0</v>
      </c>
      <c r="C85" s="30"/>
      <c r="D85" s="16"/>
      <c r="E85" s="37" t="s">
        <v>438</v>
      </c>
      <c r="F85" s="31">
        <f>' DEPOSIT-I'!I46</f>
        <v>3838.68</v>
      </c>
      <c r="G85" s="31">
        <f>' DEPOSIT-I'!J46</f>
        <v>4939.51</v>
      </c>
      <c r="H85" s="31">
        <f>' DEPOSIT-I'!K46</f>
        <v>4163.91</v>
      </c>
      <c r="I85" s="31">
        <f>' DEPOSIT-I'!L46</f>
        <v>6953.6399999999985</v>
      </c>
      <c r="J85" s="31">
        <f>' DEPOSIT-I'!M46</f>
        <v>4125</v>
      </c>
      <c r="K85" s="31">
        <f>' DEPOSIT-I'!N46</f>
        <v>4125</v>
      </c>
      <c r="L85" s="31">
        <f>' DEPOSIT-I'!O46</f>
        <v>4225</v>
      </c>
      <c r="M85" s="31">
        <f>' DEPOSIT-I'!P46</f>
        <v>5391.2179999999998</v>
      </c>
      <c r="N85" s="32"/>
    </row>
    <row r="86" spans="1:17" ht="27" thickBot="1">
      <c r="B86" s="18">
        <v>0</v>
      </c>
      <c r="C86" s="606" t="s">
        <v>239</v>
      </c>
      <c r="D86" s="607"/>
      <c r="E86" s="607"/>
      <c r="F86" s="607"/>
      <c r="G86" s="607"/>
      <c r="H86" s="608"/>
      <c r="I86" s="168"/>
      <c r="J86" s="83"/>
      <c r="K86" s="83"/>
      <c r="L86" s="83"/>
      <c r="M86" s="83"/>
      <c r="N86" s="84"/>
    </row>
    <row r="87" spans="1:17" ht="48.95" customHeight="1" thickBot="1">
      <c r="B87" s="18">
        <v>0</v>
      </c>
      <c r="C87" s="51">
        <v>18</v>
      </c>
      <c r="D87" s="51"/>
      <c r="E87" s="612" t="s">
        <v>422</v>
      </c>
      <c r="F87" s="613"/>
      <c r="G87" s="614"/>
      <c r="H87" s="163"/>
      <c r="I87" s="612" t="s">
        <v>235</v>
      </c>
      <c r="J87" s="613"/>
      <c r="K87" s="613"/>
      <c r="L87" s="613"/>
      <c r="M87" s="613"/>
      <c r="N87" s="614"/>
      <c r="O87" s="4"/>
      <c r="P87" s="4"/>
      <c r="Q87" s="4"/>
    </row>
    <row r="88" spans="1:17" ht="30" customHeight="1" thickBot="1">
      <c r="B88" s="18">
        <v>8</v>
      </c>
      <c r="C88" s="17"/>
      <c r="D88" s="17" t="s">
        <v>157</v>
      </c>
      <c r="E88" s="104" t="s">
        <v>148</v>
      </c>
      <c r="F88" s="1">
        <f>'ADVANC-I'!I10</f>
        <v>0.45</v>
      </c>
      <c r="G88" s="1">
        <f>'ADVANC-I'!J10</f>
        <v>1.9</v>
      </c>
      <c r="H88" s="1">
        <f>'ADVANC-I'!K10</f>
        <v>5.89</v>
      </c>
      <c r="I88" s="1">
        <f>'ADVANC-I'!L10</f>
        <v>200</v>
      </c>
      <c r="J88" s="1">
        <f>'ADVANC-I'!M10</f>
        <v>200</v>
      </c>
      <c r="K88" s="1">
        <f>'ADVANC-I'!N10</f>
        <v>200</v>
      </c>
      <c r="L88" s="1">
        <f>'ADVANC-I'!O10</f>
        <v>200</v>
      </c>
      <c r="M88" s="1">
        <f>'ADVANC-I'!P10</f>
        <v>250</v>
      </c>
      <c r="N88" s="3"/>
    </row>
    <row r="89" spans="1:17" ht="69.95" customHeight="1" thickBot="1">
      <c r="B89" s="18">
        <v>0</v>
      </c>
      <c r="C89" s="30"/>
      <c r="D89" s="16"/>
      <c r="E89" s="29" t="s">
        <v>214</v>
      </c>
      <c r="F89" s="1">
        <f>'ADVANC-I'!I11</f>
        <v>0.45</v>
      </c>
      <c r="G89" s="1">
        <f>'ADVANC-I'!J11</f>
        <v>1.9</v>
      </c>
      <c r="H89" s="1">
        <f>'ADVANC-I'!K11</f>
        <v>5.89</v>
      </c>
      <c r="I89" s="1">
        <f>'ADVANC-I'!L11</f>
        <v>200</v>
      </c>
      <c r="J89" s="1">
        <f>'ADVANC-I'!M11</f>
        <v>200</v>
      </c>
      <c r="K89" s="1">
        <f>'ADVANC-I'!N11</f>
        <v>200</v>
      </c>
      <c r="L89" s="1">
        <f>'ADVANC-I'!O11</f>
        <v>200</v>
      </c>
      <c r="M89" s="1">
        <f>'ADVANC-I'!P11</f>
        <v>250</v>
      </c>
      <c r="N89" s="3"/>
    </row>
    <row r="90" spans="1:17" ht="48.95" customHeight="1" thickBot="1">
      <c r="B90" s="18">
        <v>0</v>
      </c>
      <c r="C90" s="51">
        <v>19</v>
      </c>
      <c r="D90" s="51"/>
      <c r="E90" s="612" t="s">
        <v>423</v>
      </c>
      <c r="F90" s="613"/>
      <c r="G90" s="614"/>
      <c r="H90" s="163"/>
      <c r="I90" s="612" t="s">
        <v>142</v>
      </c>
      <c r="J90" s="613"/>
      <c r="K90" s="613"/>
      <c r="L90" s="613"/>
      <c r="M90" s="613"/>
      <c r="N90" s="614"/>
    </row>
    <row r="91" spans="1:17" ht="30" customHeight="1" thickBot="1">
      <c r="B91" s="18">
        <v>8</v>
      </c>
      <c r="C91" s="17"/>
      <c r="D91" s="17" t="s">
        <v>157</v>
      </c>
      <c r="E91" s="104" t="s">
        <v>148</v>
      </c>
      <c r="F91" s="1">
        <f>'ADVANC-I'!I17</f>
        <v>0.39</v>
      </c>
      <c r="G91" s="1">
        <f>'ADVANC-I'!J17</f>
        <v>2.48</v>
      </c>
      <c r="H91" s="1">
        <f>'ADVANC-I'!K17</f>
        <v>1.25</v>
      </c>
      <c r="I91" s="1">
        <f>'ADVANC-I'!L17</f>
        <v>200</v>
      </c>
      <c r="J91" s="1">
        <f>'ADVANC-I'!M17</f>
        <v>200</v>
      </c>
      <c r="K91" s="1">
        <f>'ADVANC-I'!N17</f>
        <v>200</v>
      </c>
      <c r="L91" s="1">
        <f>'ADVANC-I'!O17</f>
        <v>200</v>
      </c>
      <c r="M91" s="1">
        <f>'ADVANC-I'!P17</f>
        <v>350</v>
      </c>
      <c r="N91" s="3"/>
    </row>
    <row r="92" spans="1:17" ht="80.099999999999994" customHeight="1" thickBot="1">
      <c r="B92" s="18">
        <v>0</v>
      </c>
      <c r="C92" s="30"/>
      <c r="D92" s="16"/>
      <c r="E92" s="29" t="s">
        <v>215</v>
      </c>
      <c r="F92" s="1">
        <f>'ADVANC-I'!I18</f>
        <v>0.39</v>
      </c>
      <c r="G92" s="1">
        <f>'ADVANC-I'!J18</f>
        <v>2.48</v>
      </c>
      <c r="H92" s="1">
        <f>'ADVANC-I'!K18</f>
        <v>1.25</v>
      </c>
      <c r="I92" s="1">
        <f>'ADVANC-I'!L18</f>
        <v>200</v>
      </c>
      <c r="J92" s="1">
        <f>'ADVANC-I'!M18</f>
        <v>200</v>
      </c>
      <c r="K92" s="1">
        <f>'ADVANC-I'!N18</f>
        <v>200</v>
      </c>
      <c r="L92" s="1">
        <f>'ADVANC-I'!O18</f>
        <v>200</v>
      </c>
      <c r="M92" s="1">
        <f>'ADVANC-I'!P18</f>
        <v>350</v>
      </c>
      <c r="N92" s="3"/>
    </row>
    <row r="93" spans="1:17" ht="48.95" customHeight="1" thickBot="1">
      <c r="B93" s="18">
        <v>0</v>
      </c>
      <c r="C93" s="51">
        <v>20</v>
      </c>
      <c r="D93" s="51"/>
      <c r="E93" s="612" t="s">
        <v>424</v>
      </c>
      <c r="F93" s="613"/>
      <c r="G93" s="614"/>
      <c r="H93" s="163"/>
      <c r="I93" s="612" t="s">
        <v>476</v>
      </c>
      <c r="J93" s="613"/>
      <c r="K93" s="613"/>
      <c r="L93" s="613"/>
      <c r="M93" s="613"/>
      <c r="N93" s="614"/>
    </row>
    <row r="94" spans="1:17" ht="27.75" customHeight="1" thickBot="1">
      <c r="B94" s="18">
        <v>8</v>
      </c>
      <c r="C94" s="17"/>
      <c r="D94" s="17" t="s">
        <v>157</v>
      </c>
      <c r="E94" s="5" t="s">
        <v>148</v>
      </c>
      <c r="F94" s="1">
        <f>'ADVANC-I'!I23</f>
        <v>0.39</v>
      </c>
      <c r="G94" s="1">
        <f>'ADVANC-I'!J23</f>
        <v>110.08</v>
      </c>
      <c r="H94" s="1">
        <f>'ADVANC-I'!K23</f>
        <v>75.03</v>
      </c>
      <c r="I94" s="1">
        <f>'ADVANC-I'!L23</f>
        <v>5</v>
      </c>
      <c r="J94" s="1">
        <f>'ADVANC-I'!M23</f>
        <v>5</v>
      </c>
      <c r="K94" s="1">
        <f>'ADVANC-I'!N23</f>
        <v>5</v>
      </c>
      <c r="L94" s="1">
        <f>'ADVANC-I'!O23</f>
        <v>5</v>
      </c>
      <c r="M94" s="1">
        <f>'ADVANC-I'!P23</f>
        <v>5</v>
      </c>
      <c r="N94" s="3"/>
    </row>
    <row r="95" spans="1:17" ht="69.95" customHeight="1">
      <c r="B95" s="18">
        <v>0</v>
      </c>
      <c r="C95" s="35"/>
      <c r="D95" s="112"/>
      <c r="E95" s="113" t="s">
        <v>230</v>
      </c>
      <c r="F95" s="59">
        <f>'ADVANC-I'!I24</f>
        <v>0.39</v>
      </c>
      <c r="G95" s="59">
        <f>'ADVANC-I'!J24</f>
        <v>110.08</v>
      </c>
      <c r="H95" s="59">
        <f>'ADVANC-I'!K24</f>
        <v>75.03</v>
      </c>
      <c r="I95" s="59">
        <f>'ADVANC-I'!L24</f>
        <v>5</v>
      </c>
      <c r="J95" s="59">
        <f>'ADVANC-I'!M24</f>
        <v>5</v>
      </c>
      <c r="K95" s="59">
        <f>'ADVANC-I'!N24</f>
        <v>5</v>
      </c>
      <c r="L95" s="59">
        <f>'ADVANC-I'!O24</f>
        <v>5</v>
      </c>
      <c r="M95" s="59">
        <f>'ADVANC-I'!P24</f>
        <v>5</v>
      </c>
      <c r="N95" s="6"/>
    </row>
    <row r="96" spans="1:17" ht="48.95" customHeight="1" thickBot="1">
      <c r="B96" s="18">
        <v>0</v>
      </c>
      <c r="C96" s="114">
        <v>21</v>
      </c>
      <c r="D96" s="114"/>
      <c r="E96" s="609" t="s">
        <v>425</v>
      </c>
      <c r="F96" s="610"/>
      <c r="G96" s="611"/>
      <c r="H96" s="164"/>
      <c r="I96" s="609" t="s">
        <v>479</v>
      </c>
      <c r="J96" s="610"/>
      <c r="K96" s="610"/>
      <c r="L96" s="610"/>
      <c r="M96" s="610"/>
      <c r="N96" s="611"/>
    </row>
    <row r="97" spans="1:14" ht="30" customHeight="1" thickBot="1">
      <c r="B97" s="18">
        <v>8</v>
      </c>
      <c r="C97" s="17"/>
      <c r="D97" s="17" t="s">
        <v>157</v>
      </c>
      <c r="E97" s="104" t="s">
        <v>148</v>
      </c>
      <c r="F97" s="1">
        <f>'ADVANC-I'!I28</f>
        <v>0</v>
      </c>
      <c r="G97" s="1">
        <f>'ADVANC-I'!J28</f>
        <v>0</v>
      </c>
      <c r="H97" s="1">
        <f>'ADVANC-I'!K28</f>
        <v>0</v>
      </c>
      <c r="I97" s="1">
        <f>'ADVANC-I'!L28</f>
        <v>200</v>
      </c>
      <c r="J97" s="1">
        <f>'ADVANC-I'!M28</f>
        <v>200</v>
      </c>
      <c r="K97" s="1">
        <f>'ADVANC-I'!N28</f>
        <v>200</v>
      </c>
      <c r="L97" s="1">
        <f>'ADVANC-I'!O28</f>
        <v>200</v>
      </c>
      <c r="M97" s="1">
        <f>'ADVANC-I'!P28</f>
        <v>200</v>
      </c>
      <c r="N97" s="3"/>
    </row>
    <row r="98" spans="1:14" ht="69.95" customHeight="1" thickBot="1">
      <c r="B98" s="18">
        <v>0</v>
      </c>
      <c r="C98" s="30"/>
      <c r="D98" s="16"/>
      <c r="E98" s="38" t="s">
        <v>195</v>
      </c>
      <c r="F98" s="1">
        <f>'ADVANC-I'!I29</f>
        <v>0</v>
      </c>
      <c r="G98" s="1">
        <f>'ADVANC-I'!J29</f>
        <v>0</v>
      </c>
      <c r="H98" s="1">
        <f>'ADVANC-I'!K29</f>
        <v>0</v>
      </c>
      <c r="I98" s="1">
        <f>'ADVANC-I'!L29</f>
        <v>200</v>
      </c>
      <c r="J98" s="1">
        <f>'ADVANC-I'!M29</f>
        <v>200</v>
      </c>
      <c r="K98" s="1">
        <f>'ADVANC-I'!N29</f>
        <v>200</v>
      </c>
      <c r="L98" s="1">
        <f>'ADVANC-I'!O29</f>
        <v>200</v>
      </c>
      <c r="M98" s="1">
        <f>'ADVANC-I'!P29</f>
        <v>200</v>
      </c>
      <c r="N98" s="3"/>
    </row>
    <row r="99" spans="1:14" ht="31.5" customHeight="1" thickBot="1">
      <c r="B99" s="18">
        <v>8</v>
      </c>
      <c r="C99" s="30"/>
      <c r="D99" s="16"/>
      <c r="E99" s="15" t="s">
        <v>241</v>
      </c>
      <c r="F99" s="1">
        <f t="shared" ref="F99:M99" si="7">SUBTOTAL(9,F88,F91,F94,F97)</f>
        <v>1.23</v>
      </c>
      <c r="G99" s="1">
        <f t="shared" si="7"/>
        <v>114.46</v>
      </c>
      <c r="H99" s="1">
        <f t="shared" si="7"/>
        <v>82.17</v>
      </c>
      <c r="I99" s="1">
        <f t="shared" si="7"/>
        <v>605</v>
      </c>
      <c r="J99" s="1">
        <f t="shared" si="7"/>
        <v>605</v>
      </c>
      <c r="K99" s="1">
        <f t="shared" si="7"/>
        <v>605</v>
      </c>
      <c r="L99" s="1">
        <f t="shared" si="7"/>
        <v>605</v>
      </c>
      <c r="M99" s="1">
        <f t="shared" si="7"/>
        <v>805</v>
      </c>
      <c r="N99" s="3"/>
    </row>
    <row r="100" spans="1:14" s="40" customFormat="1" ht="69.75" customHeight="1" thickBot="1">
      <c r="B100" s="39">
        <v>8</v>
      </c>
      <c r="C100" s="30"/>
      <c r="D100" s="16"/>
      <c r="E100" s="37" t="s">
        <v>439</v>
      </c>
      <c r="F100" s="31">
        <f>'ADVANC-I'!I30</f>
        <v>1.23</v>
      </c>
      <c r="G100" s="31">
        <f>'ADVANC-I'!J30</f>
        <v>114.46</v>
      </c>
      <c r="H100" s="31">
        <f>'ADVANC-I'!K30</f>
        <v>82.17</v>
      </c>
      <c r="I100" s="31">
        <f>'ADVANC-I'!L30</f>
        <v>605</v>
      </c>
      <c r="J100" s="31">
        <f>'ADVANC-I'!M30</f>
        <v>605</v>
      </c>
      <c r="K100" s="31">
        <f>'ADVANC-I'!N30</f>
        <v>605</v>
      </c>
      <c r="L100" s="31">
        <f>'ADVANC-I'!O30</f>
        <v>605</v>
      </c>
      <c r="M100" s="31">
        <f>'ADVANC-I'!P30</f>
        <v>805</v>
      </c>
      <c r="N100" s="32"/>
    </row>
    <row r="101" spans="1:14" s="40" customFormat="1" ht="12.75" customHeight="1" thickBot="1">
      <c r="B101" s="39">
        <v>0</v>
      </c>
      <c r="C101" s="41"/>
      <c r="D101" s="25"/>
      <c r="E101" s="42"/>
      <c r="F101" s="43"/>
      <c r="G101" s="43"/>
      <c r="H101" s="43"/>
      <c r="I101" s="43"/>
      <c r="J101" s="43"/>
      <c r="K101" s="43"/>
      <c r="L101" s="43"/>
      <c r="M101" s="43"/>
      <c r="N101" s="44"/>
    </row>
    <row r="102" spans="1:14" s="34" customFormat="1" ht="60.75" customHeight="1" thickBot="1">
      <c r="A102" s="129"/>
      <c r="B102" s="130">
        <v>0</v>
      </c>
      <c r="C102" s="69"/>
      <c r="D102" s="70"/>
      <c r="E102" s="71" t="s">
        <v>493</v>
      </c>
      <c r="F102" s="72">
        <f>'ADVANC-I'!I31</f>
        <v>73665.52</v>
      </c>
      <c r="G102" s="72">
        <f>'ADVANC-I'!J31</f>
        <v>84387.63</v>
      </c>
      <c r="H102" s="72">
        <f>'ADVANC-I'!K31</f>
        <v>75134.649999999994</v>
      </c>
      <c r="I102" s="72">
        <f>'ADVANC-I'!L31</f>
        <v>126819.04</v>
      </c>
      <c r="J102" s="72">
        <f>'ADVANC-I'!M31</f>
        <v>105248.02</v>
      </c>
      <c r="K102" s="72">
        <f>'ADVANC-I'!N31</f>
        <v>105248.02</v>
      </c>
      <c r="L102" s="72">
        <f>'ADVANC-I'!O31</f>
        <v>121962.02</v>
      </c>
      <c r="M102" s="72">
        <f>'ADVANC-I'!P31</f>
        <v>147645.07</v>
      </c>
      <c r="N102" s="73"/>
    </row>
    <row r="103" spans="1:14" ht="80.099999999999994" customHeight="1" thickBot="1">
      <c r="A103" s="131"/>
      <c r="B103" s="130">
        <v>0</v>
      </c>
      <c r="C103" s="74"/>
      <c r="D103" s="75"/>
      <c r="E103" s="71" t="s">
        <v>196</v>
      </c>
      <c r="F103" s="50">
        <f>'ADVANC-I'!I32</f>
        <v>4043.7799999999997</v>
      </c>
      <c r="G103" s="50">
        <f>'ADVANC-I'!J32</f>
        <v>4571.18</v>
      </c>
      <c r="H103" s="50">
        <f>'ADVANC-I'!K32</f>
        <v>3766.0299999999997</v>
      </c>
      <c r="I103" s="50">
        <f>'ADVANC-I'!L32</f>
        <v>30125</v>
      </c>
      <c r="J103" s="50">
        <f>'ADVANC-I'!M32</f>
        <v>23075</v>
      </c>
      <c r="K103" s="50">
        <f>'ADVANC-I'!N32</f>
        <v>23075</v>
      </c>
      <c r="L103" s="50">
        <f>'ADVANC-I'!O32</f>
        <v>2675</v>
      </c>
      <c r="M103" s="50">
        <f>'ADVANC-I'!P32</f>
        <v>40775</v>
      </c>
      <c r="N103" s="73"/>
    </row>
    <row r="104" spans="1:14" ht="61.5" customHeight="1" thickBot="1">
      <c r="A104" s="131"/>
      <c r="B104" s="130">
        <v>0</v>
      </c>
      <c r="C104" s="74"/>
      <c r="D104" s="75"/>
      <c r="E104" s="71" t="s">
        <v>492</v>
      </c>
      <c r="F104" s="50">
        <f>'ADVANC-I'!I33</f>
        <v>3838.68</v>
      </c>
      <c r="G104" s="50">
        <f>'ADVANC-I'!J33</f>
        <v>4939.51</v>
      </c>
      <c r="H104" s="50">
        <f>'ADVANC-I'!K33</f>
        <v>4163.91</v>
      </c>
      <c r="I104" s="50">
        <f>'ADVANC-I'!L33</f>
        <v>6953.6399999999985</v>
      </c>
      <c r="J104" s="50">
        <f>'ADVANC-I'!M33</f>
        <v>4125</v>
      </c>
      <c r="K104" s="50">
        <f>'ADVANC-I'!N33</f>
        <v>4125</v>
      </c>
      <c r="L104" s="50">
        <f>'ADVANC-I'!O33</f>
        <v>4225</v>
      </c>
      <c r="M104" s="50">
        <f>'ADVANC-I'!P33</f>
        <v>5391.2179999999998</v>
      </c>
      <c r="N104" s="73"/>
    </row>
    <row r="105" spans="1:14" s="40" customFormat="1" ht="80.099999999999994" customHeight="1" thickBot="1">
      <c r="A105" s="132"/>
      <c r="B105" s="133">
        <v>0</v>
      </c>
      <c r="C105" s="74"/>
      <c r="D105" s="75"/>
      <c r="E105" s="63" t="s">
        <v>197</v>
      </c>
      <c r="F105" s="50">
        <f>'ADVANC-I'!I34</f>
        <v>1.23</v>
      </c>
      <c r="G105" s="50">
        <f>'ADVANC-I'!J34</f>
        <v>114.46</v>
      </c>
      <c r="H105" s="50">
        <f>'ADVANC-I'!K34</f>
        <v>82.17</v>
      </c>
      <c r="I105" s="50">
        <f>'ADVANC-I'!L34</f>
        <v>605</v>
      </c>
      <c r="J105" s="50">
        <f>'ADVANC-I'!M34</f>
        <v>605</v>
      </c>
      <c r="K105" s="50">
        <f>'ADVANC-I'!N34</f>
        <v>605</v>
      </c>
      <c r="L105" s="50">
        <f>'ADVANC-I'!O34</f>
        <v>605</v>
      </c>
      <c r="M105" s="50">
        <f>'ADVANC-I'!P34</f>
        <v>805</v>
      </c>
      <c r="N105" s="73"/>
    </row>
    <row r="106" spans="1:14" ht="35.1" customHeight="1" thickBot="1">
      <c r="A106" s="131"/>
      <c r="B106" s="130">
        <v>0</v>
      </c>
      <c r="C106" s="52"/>
      <c r="D106" s="53"/>
      <c r="E106" s="54" t="s">
        <v>198</v>
      </c>
      <c r="F106" s="50">
        <f>'ADVANC-I'!I35</f>
        <v>81549.209999999992</v>
      </c>
      <c r="G106" s="50">
        <f>'ADVANC-I'!J35</f>
        <v>94012.78</v>
      </c>
      <c r="H106" s="50">
        <f>'ADVANC-I'!K35</f>
        <v>83146.759999999995</v>
      </c>
      <c r="I106" s="50">
        <f>'ADVANC-I'!L35</f>
        <v>164502.67999999996</v>
      </c>
      <c r="J106" s="50">
        <f>'ADVANC-I'!M35</f>
        <v>133053.02000000002</v>
      </c>
      <c r="K106" s="50">
        <f>'ADVANC-I'!N35</f>
        <v>133053.02000000002</v>
      </c>
      <c r="L106" s="50">
        <f>'ADVANC-I'!O35</f>
        <v>129467.02</v>
      </c>
      <c r="M106" s="50">
        <f>'ADVANC-I'!P35</f>
        <v>194616.288</v>
      </c>
      <c r="N106" s="55"/>
    </row>
    <row r="107" spans="1:14" ht="24.95" customHeight="1">
      <c r="B107" s="18">
        <v>0</v>
      </c>
      <c r="F107" s="46"/>
      <c r="G107" s="46"/>
      <c r="H107" s="46"/>
      <c r="I107" s="46"/>
      <c r="J107" s="46"/>
      <c r="K107" s="46"/>
      <c r="L107" s="46"/>
      <c r="M107" s="27"/>
    </row>
    <row r="108" spans="1:14" s="49" customFormat="1" ht="24.95" customHeight="1">
      <c r="B108" s="18"/>
      <c r="C108" s="95"/>
      <c r="D108" s="95"/>
      <c r="F108" s="96">
        <f t="shared" ref="F108:K108" si="8">SUM(F102:F105)</f>
        <v>81549.209999999992</v>
      </c>
      <c r="G108" s="96">
        <f t="shared" si="8"/>
        <v>94012.78</v>
      </c>
      <c r="H108" s="96"/>
      <c r="I108" s="96">
        <f t="shared" si="8"/>
        <v>164502.67999999996</v>
      </c>
      <c r="J108" s="96">
        <f>SUM(J102:J106)</f>
        <v>266106.04000000004</v>
      </c>
      <c r="K108" s="96">
        <f t="shared" si="8"/>
        <v>133053.02000000002</v>
      </c>
      <c r="L108" s="96">
        <f>SUM(L102:L106)</f>
        <v>258934.04</v>
      </c>
      <c r="M108" s="96">
        <f>SUM(M102:M105)</f>
        <v>194616.288</v>
      </c>
    </row>
  </sheetData>
  <autoFilter ref="A5:S108">
    <filterColumn colId="2" showButton="0"/>
  </autoFilter>
  <mergeCells count="56">
    <mergeCell ref="E87:G87"/>
    <mergeCell ref="I87:N87"/>
    <mergeCell ref="I93:N93"/>
    <mergeCell ref="I96:N96"/>
    <mergeCell ref="E93:G93"/>
    <mergeCell ref="E96:G96"/>
    <mergeCell ref="E90:G90"/>
    <mergeCell ref="I90:N90"/>
    <mergeCell ref="I2:N2"/>
    <mergeCell ref="E7:G7"/>
    <mergeCell ref="F12:G12"/>
    <mergeCell ref="I7:N7"/>
    <mergeCell ref="I12:N12"/>
    <mergeCell ref="F3:H3"/>
    <mergeCell ref="C6:H6"/>
    <mergeCell ref="C2:H2"/>
    <mergeCell ref="C3:D4"/>
    <mergeCell ref="C5:D5"/>
    <mergeCell ref="E17:G17"/>
    <mergeCell ref="I17:N17"/>
    <mergeCell ref="E31:G31"/>
    <mergeCell ref="L3:M3"/>
    <mergeCell ref="N3:N4"/>
    <mergeCell ref="I3:I4"/>
    <mergeCell ref="J3:K3"/>
    <mergeCell ref="E3:E4"/>
    <mergeCell ref="I31:N31"/>
    <mergeCell ref="E22:G22"/>
    <mergeCell ref="I22:N22"/>
    <mergeCell ref="E27:G27"/>
    <mergeCell ref="I27:N27"/>
    <mergeCell ref="I69:N69"/>
    <mergeCell ref="E72:G72"/>
    <mergeCell ref="I72:N72"/>
    <mergeCell ref="E55:G55"/>
    <mergeCell ref="I55:N55"/>
    <mergeCell ref="E59:G59"/>
    <mergeCell ref="I59:N59"/>
    <mergeCell ref="E62:G62"/>
    <mergeCell ref="I62:N62"/>
    <mergeCell ref="C86:H86"/>
    <mergeCell ref="E36:G36"/>
    <mergeCell ref="I36:N36"/>
    <mergeCell ref="E40:G40"/>
    <mergeCell ref="I40:N40"/>
    <mergeCell ref="E43:G43"/>
    <mergeCell ref="I43:N43"/>
    <mergeCell ref="E75:G75"/>
    <mergeCell ref="I75:N75"/>
    <mergeCell ref="E81:G81"/>
    <mergeCell ref="I81:N81"/>
    <mergeCell ref="E78:G78"/>
    <mergeCell ref="I78:N78"/>
    <mergeCell ref="C54:H54"/>
    <mergeCell ref="C68:H68"/>
    <mergeCell ref="E69:G69"/>
  </mergeCells>
  <printOptions horizontalCentered="1"/>
  <pageMargins left="0.7" right="0.7" top="1.25" bottom="1.5" header="1" footer="1"/>
  <pageSetup paperSize="5" scale="87" pageOrder="overThenDown" orientation="portrait" useFirstPageNumber="1" r:id="rId1"/>
  <headerFooter>
    <oddHeader>&amp;R&amp;"Kruti Dev 692,Normal"&amp;12¼:i;s yk[kkr½</oddHeader>
    <oddFooter>&amp;C&amp;"Arial,Bold"&amp;12&amp;P</oddFooter>
  </headerFooter>
  <rowBreaks count="3" manualBreakCount="3">
    <brk id="42" max="16383" man="1"/>
    <brk id="61" max="16383" man="1"/>
    <brk id="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1"/>
  <sheetViews>
    <sheetView showGridLines="0" view="pageBreakPreview" topLeftCell="C190" zoomScale="90" zoomScaleNormal="85" zoomScaleSheetLayoutView="90" workbookViewId="0">
      <selection activeCell="C186" sqref="A186:XFD186"/>
    </sheetView>
  </sheetViews>
  <sheetFormatPr defaultRowHeight="15.75" outlineLevelCol="1"/>
  <cols>
    <col min="1" max="1" width="9" style="192" hidden="1" customWidth="1" outlineLevel="1"/>
    <col min="2" max="2" width="9" style="189" hidden="1" customWidth="1" outlineLevel="1"/>
    <col min="3" max="3" width="20.625" style="190" customWidth="1" collapsed="1"/>
    <col min="4" max="4" width="3.125" style="296" customWidth="1"/>
    <col min="5" max="6" width="5.625" style="191" customWidth="1"/>
    <col min="7" max="7" width="42.625" style="192" customWidth="1"/>
    <col min="8" max="8" width="17.625" style="193" customWidth="1"/>
    <col min="9" max="9" width="10.625" style="194" hidden="1" customWidth="1" outlineLevel="1"/>
    <col min="10" max="11" width="10.625" style="192" hidden="1" customWidth="1" outlineLevel="1"/>
    <col min="12" max="12" width="11" style="195" hidden="1" customWidth="1"/>
    <col min="13" max="14" width="10.625" style="192" hidden="1" customWidth="1" outlineLevel="1"/>
    <col min="15" max="15" width="10.625" style="192" customWidth="1" collapsed="1"/>
    <col min="16" max="16" width="17.75" style="192" customWidth="1"/>
    <col min="17" max="17" width="10.625" style="192" customWidth="1"/>
    <col min="18" max="18" width="12.5" style="192" hidden="1" customWidth="1"/>
    <col min="19" max="19" width="11.625" style="192" hidden="1" customWidth="1"/>
    <col min="20" max="20" width="9.875" style="192" hidden="1" customWidth="1"/>
    <col min="21" max="21" width="10.375" style="192" hidden="1" customWidth="1"/>
    <col min="22" max="22" width="10.875" style="192" hidden="1" customWidth="1"/>
    <col min="23" max="23" width="11.875" style="192" hidden="1" customWidth="1"/>
    <col min="24" max="24" width="0" style="192" hidden="1" customWidth="1"/>
    <col min="25" max="25" width="13.875" style="192" customWidth="1"/>
    <col min="26" max="26" width="12.875" style="192" customWidth="1"/>
    <col min="27" max="27" width="10.125" style="192" customWidth="1"/>
    <col min="28" max="28" width="9" style="192"/>
    <col min="29" max="29" width="11.5" style="192" customWidth="1"/>
    <col min="30" max="16384" width="9" style="192"/>
  </cols>
  <sheetData>
    <row r="1" spans="2:20" hidden="1">
      <c r="D1" s="191"/>
    </row>
    <row r="2" spans="2:20" hidden="1">
      <c r="C2" s="673" t="s">
        <v>0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196" t="e">
        <f>+#REF!</f>
        <v>#REF!</v>
      </c>
    </row>
    <row r="3" spans="2:20" hidden="1">
      <c r="C3" s="197"/>
      <c r="D3" s="197"/>
      <c r="E3" s="197"/>
      <c r="F3" s="197"/>
      <c r="G3" s="197"/>
      <c r="H3" s="198"/>
      <c r="I3" s="197"/>
      <c r="J3" s="197"/>
      <c r="K3" s="197"/>
      <c r="L3" s="199"/>
      <c r="M3" s="197"/>
      <c r="N3" s="197"/>
      <c r="O3" s="197"/>
      <c r="P3" s="197"/>
      <c r="Q3" s="197"/>
      <c r="R3" s="196"/>
    </row>
    <row r="4" spans="2:20" s="202" customFormat="1" ht="35.25" customHeight="1" thickBot="1">
      <c r="B4" s="200"/>
      <c r="C4" s="676" t="s">
        <v>482</v>
      </c>
      <c r="D4" s="676"/>
      <c r="E4" s="676"/>
      <c r="F4" s="676"/>
      <c r="G4" s="676"/>
      <c r="H4" s="676"/>
      <c r="I4" s="676" t="s">
        <v>482</v>
      </c>
      <c r="J4" s="676"/>
      <c r="K4" s="676"/>
      <c r="L4" s="676"/>
      <c r="M4" s="676"/>
      <c r="N4" s="676"/>
      <c r="O4" s="676"/>
      <c r="P4" s="676"/>
      <c r="Q4" s="676"/>
      <c r="R4" s="201" t="e">
        <f>+#REF!</f>
        <v>#REF!</v>
      </c>
    </row>
    <row r="5" spans="2:20" s="202" customFormat="1" ht="32.25" thickBot="1">
      <c r="B5" s="200"/>
      <c r="C5" s="679" t="s">
        <v>575</v>
      </c>
      <c r="D5" s="684" t="s">
        <v>245</v>
      </c>
      <c r="E5" s="685"/>
      <c r="F5" s="686"/>
      <c r="G5" s="203" t="s">
        <v>530</v>
      </c>
      <c r="H5" s="677" t="s">
        <v>101</v>
      </c>
      <c r="I5" s="684" t="s">
        <v>1</v>
      </c>
      <c r="J5" s="685"/>
      <c r="K5" s="685"/>
      <c r="L5" s="674" t="s">
        <v>568</v>
      </c>
      <c r="M5" s="644" t="s">
        <v>495</v>
      </c>
      <c r="N5" s="645"/>
      <c r="O5" s="644" t="s">
        <v>496</v>
      </c>
      <c r="P5" s="645"/>
      <c r="Q5" s="657" t="s">
        <v>246</v>
      </c>
    </row>
    <row r="6" spans="2:20" s="202" customFormat="1" ht="34.5" customHeight="1" thickBot="1">
      <c r="B6" s="200"/>
      <c r="C6" s="680"/>
      <c r="D6" s="687"/>
      <c r="E6" s="688"/>
      <c r="F6" s="689"/>
      <c r="G6" s="184" t="s">
        <v>244</v>
      </c>
      <c r="H6" s="678"/>
      <c r="I6" s="204" t="s">
        <v>538</v>
      </c>
      <c r="J6" s="205" t="s">
        <v>539</v>
      </c>
      <c r="K6" s="206" t="s">
        <v>540</v>
      </c>
      <c r="L6" s="675"/>
      <c r="M6" s="204" t="s">
        <v>483</v>
      </c>
      <c r="N6" s="204" t="s">
        <v>82</v>
      </c>
      <c r="O6" s="204" t="s">
        <v>499</v>
      </c>
      <c r="P6" s="204" t="s">
        <v>82</v>
      </c>
      <c r="Q6" s="658"/>
    </row>
    <row r="7" spans="2:20" s="202" customFormat="1" ht="16.5" thickBot="1">
      <c r="B7" s="200"/>
      <c r="C7" s="207">
        <v>1</v>
      </c>
      <c r="D7" s="690">
        <v>2</v>
      </c>
      <c r="E7" s="691"/>
      <c r="F7" s="692"/>
      <c r="G7" s="208">
        <v>3</v>
      </c>
      <c r="H7" s="207">
        <v>4</v>
      </c>
      <c r="I7" s="207">
        <v>5</v>
      </c>
      <c r="J7" s="207">
        <v>6</v>
      </c>
      <c r="K7" s="207">
        <v>7</v>
      </c>
      <c r="L7" s="209">
        <v>8</v>
      </c>
      <c r="M7" s="207">
        <v>9</v>
      </c>
      <c r="N7" s="207">
        <v>10</v>
      </c>
      <c r="O7" s="207">
        <v>11</v>
      </c>
      <c r="P7" s="207">
        <v>12</v>
      </c>
      <c r="Q7" s="207">
        <v>13</v>
      </c>
    </row>
    <row r="8" spans="2:20" ht="16.5" thickBot="1">
      <c r="B8" s="189">
        <v>0</v>
      </c>
      <c r="C8" s="210" t="s">
        <v>576</v>
      </c>
      <c r="D8" s="211"/>
      <c r="E8" s="211"/>
      <c r="F8" s="211"/>
      <c r="G8" s="211"/>
      <c r="H8" s="212"/>
      <c r="I8" s="210"/>
      <c r="J8" s="211"/>
      <c r="K8" s="211"/>
      <c r="L8" s="213"/>
      <c r="M8" s="211"/>
      <c r="N8" s="211"/>
      <c r="O8" s="211"/>
      <c r="P8" s="211"/>
      <c r="Q8" s="214"/>
    </row>
    <row r="9" spans="2:20" ht="46.5" customHeight="1" thickBot="1">
      <c r="B9" s="189">
        <v>0</v>
      </c>
      <c r="C9" s="215"/>
      <c r="D9" s="681" t="s">
        <v>577</v>
      </c>
      <c r="E9" s="682"/>
      <c r="F9" s="682"/>
      <c r="G9" s="682"/>
      <c r="H9" s="683"/>
      <c r="I9" s="646" t="s">
        <v>578</v>
      </c>
      <c r="J9" s="647"/>
      <c r="K9" s="647"/>
      <c r="L9" s="647"/>
      <c r="M9" s="647"/>
      <c r="N9" s="647"/>
      <c r="O9" s="647"/>
      <c r="P9" s="647"/>
      <c r="Q9" s="648"/>
      <c r="R9" s="216"/>
      <c r="S9" s="216"/>
      <c r="T9" s="216"/>
    </row>
    <row r="10" spans="2:20" ht="32.25" thickBot="1">
      <c r="B10" s="189">
        <v>0</v>
      </c>
      <c r="C10" s="185"/>
      <c r="D10" s="217"/>
      <c r="E10" s="217"/>
      <c r="F10" s="217"/>
      <c r="G10" s="218" t="s">
        <v>421</v>
      </c>
      <c r="H10" s="219"/>
      <c r="I10" s="220"/>
      <c r="J10" s="217"/>
      <c r="K10" s="217"/>
      <c r="L10" s="221"/>
      <c r="M10" s="217"/>
      <c r="N10" s="217"/>
      <c r="O10" s="217"/>
      <c r="P10" s="217"/>
      <c r="Q10" s="222"/>
    </row>
    <row r="11" spans="2:20" s="384" customFormat="1" ht="31.5">
      <c r="B11" s="374"/>
      <c r="C11" s="393" t="s">
        <v>579</v>
      </c>
      <c r="D11" s="394" t="s">
        <v>120</v>
      </c>
      <c r="E11" s="395" t="s">
        <v>252</v>
      </c>
      <c r="F11" s="396" t="s">
        <v>253</v>
      </c>
      <c r="G11" s="428" t="s">
        <v>124</v>
      </c>
      <c r="H11" s="398" t="s">
        <v>162</v>
      </c>
      <c r="I11" s="399">
        <v>81.19</v>
      </c>
      <c r="J11" s="400">
        <v>133.4</v>
      </c>
      <c r="K11" s="401">
        <v>0</v>
      </c>
      <c r="L11" s="400">
        <v>175</v>
      </c>
      <c r="M11" s="400">
        <v>125</v>
      </c>
      <c r="N11" s="400">
        <v>125</v>
      </c>
      <c r="O11" s="400">
        <v>130</v>
      </c>
      <c r="P11" s="400">
        <v>175</v>
      </c>
      <c r="Q11" s="440"/>
    </row>
    <row r="12" spans="2:20" s="384" customFormat="1" ht="31.5">
      <c r="B12" s="374"/>
      <c r="C12" s="430" t="s">
        <v>580</v>
      </c>
      <c r="D12" s="403" t="s">
        <v>120</v>
      </c>
      <c r="E12" s="404" t="s">
        <v>254</v>
      </c>
      <c r="F12" s="405" t="s">
        <v>255</v>
      </c>
      <c r="G12" s="406" t="s">
        <v>125</v>
      </c>
      <c r="H12" s="431" t="s">
        <v>86</v>
      </c>
      <c r="I12" s="400">
        <v>10.16</v>
      </c>
      <c r="J12" s="400">
        <v>11.78</v>
      </c>
      <c r="K12" s="401">
        <v>9.64</v>
      </c>
      <c r="L12" s="400">
        <v>25</v>
      </c>
      <c r="M12" s="432">
        <v>10</v>
      </c>
      <c r="N12" s="432">
        <v>10</v>
      </c>
      <c r="O12" s="400">
        <v>15</v>
      </c>
      <c r="P12" s="400">
        <v>25</v>
      </c>
      <c r="Q12" s="441"/>
    </row>
    <row r="13" spans="2:20" s="384" customFormat="1" ht="31.5">
      <c r="B13" s="374"/>
      <c r="C13" s="442"/>
      <c r="D13" s="403" t="s">
        <v>120</v>
      </c>
      <c r="E13" s="404" t="s">
        <v>254</v>
      </c>
      <c r="F13" s="405" t="s">
        <v>256</v>
      </c>
      <c r="G13" s="406" t="s">
        <v>126</v>
      </c>
      <c r="H13" s="431" t="s">
        <v>86</v>
      </c>
      <c r="I13" s="400">
        <v>0</v>
      </c>
      <c r="J13" s="400">
        <v>9.1999999999999993</v>
      </c>
      <c r="K13" s="401">
        <v>32.659999999999997</v>
      </c>
      <c r="L13" s="400">
        <v>25</v>
      </c>
      <c r="M13" s="432">
        <v>250</v>
      </c>
      <c r="N13" s="432">
        <v>250</v>
      </c>
      <c r="O13" s="400">
        <v>300</v>
      </c>
      <c r="P13" s="400">
        <v>300</v>
      </c>
      <c r="Q13" s="443"/>
    </row>
    <row r="14" spans="2:20" s="384" customFormat="1" ht="31.5">
      <c r="B14" s="374"/>
      <c r="C14" s="444"/>
      <c r="D14" s="403" t="s">
        <v>120</v>
      </c>
      <c r="E14" s="404" t="s">
        <v>254</v>
      </c>
      <c r="F14" s="405" t="s">
        <v>257</v>
      </c>
      <c r="G14" s="406" t="s">
        <v>127</v>
      </c>
      <c r="H14" s="431" t="s">
        <v>86</v>
      </c>
      <c r="I14" s="400">
        <v>30.73</v>
      </c>
      <c r="J14" s="400">
        <v>13.95</v>
      </c>
      <c r="K14" s="401">
        <v>28.18</v>
      </c>
      <c r="L14" s="400">
        <v>25</v>
      </c>
      <c r="M14" s="432">
        <v>10</v>
      </c>
      <c r="N14" s="432">
        <v>10</v>
      </c>
      <c r="O14" s="400">
        <v>15</v>
      </c>
      <c r="P14" s="400">
        <v>30</v>
      </c>
      <c r="Q14" s="441"/>
    </row>
    <row r="15" spans="2:20" s="384" customFormat="1" ht="47.25">
      <c r="B15" s="374"/>
      <c r="C15" s="445"/>
      <c r="D15" s="403" t="s">
        <v>120</v>
      </c>
      <c r="E15" s="404" t="s">
        <v>254</v>
      </c>
      <c r="F15" s="405" t="s">
        <v>258</v>
      </c>
      <c r="G15" s="406" t="s">
        <v>27</v>
      </c>
      <c r="H15" s="431" t="s">
        <v>86</v>
      </c>
      <c r="I15" s="400">
        <v>0</v>
      </c>
      <c r="J15" s="400">
        <v>228.16</v>
      </c>
      <c r="K15" s="401">
        <v>163.15</v>
      </c>
      <c r="L15" s="400">
        <v>500</v>
      </c>
      <c r="M15" s="432">
        <v>550</v>
      </c>
      <c r="N15" s="432">
        <v>550</v>
      </c>
      <c r="O15" s="400">
        <v>650</v>
      </c>
      <c r="P15" s="400">
        <v>1000</v>
      </c>
      <c r="Q15" s="441"/>
    </row>
    <row r="16" spans="2:20" s="384" customFormat="1" ht="31.5">
      <c r="B16" s="374"/>
      <c r="C16" s="649" t="s">
        <v>581</v>
      </c>
      <c r="D16" s="403" t="s">
        <v>120</v>
      </c>
      <c r="E16" s="404" t="s">
        <v>259</v>
      </c>
      <c r="F16" s="405" t="s">
        <v>260</v>
      </c>
      <c r="G16" s="406" t="s">
        <v>14</v>
      </c>
      <c r="H16" s="407" t="s">
        <v>84</v>
      </c>
      <c r="I16" s="400">
        <v>4</v>
      </c>
      <c r="J16" s="400">
        <v>2.99</v>
      </c>
      <c r="K16" s="401">
        <v>3.45</v>
      </c>
      <c r="L16" s="400">
        <v>10</v>
      </c>
      <c r="M16" s="400">
        <v>5</v>
      </c>
      <c r="N16" s="400">
        <v>5</v>
      </c>
      <c r="O16" s="400">
        <v>5</v>
      </c>
      <c r="P16" s="400">
        <v>10</v>
      </c>
      <c r="Q16" s="441"/>
    </row>
    <row r="17" spans="2:17" s="384" customFormat="1" ht="32.25" thickBot="1">
      <c r="B17" s="374"/>
      <c r="C17" s="666"/>
      <c r="D17" s="412" t="s">
        <v>120</v>
      </c>
      <c r="E17" s="413" t="s">
        <v>259</v>
      </c>
      <c r="F17" s="414" t="s">
        <v>261</v>
      </c>
      <c r="G17" s="448" t="s">
        <v>128</v>
      </c>
      <c r="H17" s="434" t="s">
        <v>84</v>
      </c>
      <c r="I17" s="417">
        <v>22.9</v>
      </c>
      <c r="J17" s="400">
        <v>1.18</v>
      </c>
      <c r="K17" s="401">
        <v>8.83</v>
      </c>
      <c r="L17" s="449">
        <v>10</v>
      </c>
      <c r="M17" s="400">
        <v>5</v>
      </c>
      <c r="N17" s="400">
        <v>5</v>
      </c>
      <c r="O17" s="400">
        <v>5</v>
      </c>
      <c r="P17" s="400">
        <v>10</v>
      </c>
      <c r="Q17" s="441"/>
    </row>
    <row r="18" spans="2:17" s="384" customFormat="1" ht="32.25" thickBot="1">
      <c r="B18" s="374">
        <v>0</v>
      </c>
      <c r="C18" s="375" t="s">
        <v>472</v>
      </c>
      <c r="D18" s="376"/>
      <c r="E18" s="377"/>
      <c r="F18" s="377"/>
      <c r="G18" s="378" t="s">
        <v>163</v>
      </c>
      <c r="H18" s="379"/>
      <c r="I18" s="380">
        <f>SUM(I11:I17)</f>
        <v>148.97999999999999</v>
      </c>
      <c r="J18" s="380">
        <f t="shared" ref="J18:P18" si="0">SUM(J11:J17)</f>
        <v>400.66</v>
      </c>
      <c r="K18" s="381">
        <f t="shared" si="0"/>
        <v>245.91</v>
      </c>
      <c r="L18" s="382">
        <f t="shared" si="0"/>
        <v>770</v>
      </c>
      <c r="M18" s="380">
        <f t="shared" si="0"/>
        <v>955</v>
      </c>
      <c r="N18" s="380">
        <f t="shared" si="0"/>
        <v>955</v>
      </c>
      <c r="O18" s="380">
        <f t="shared" si="0"/>
        <v>1120</v>
      </c>
      <c r="P18" s="380">
        <f t="shared" si="0"/>
        <v>1550</v>
      </c>
      <c r="Q18" s="383"/>
    </row>
    <row r="19" spans="2:17" s="384" customFormat="1" ht="32.25" thickBot="1">
      <c r="B19" s="374">
        <v>0</v>
      </c>
      <c r="C19" s="385"/>
      <c r="D19" s="386"/>
      <c r="E19" s="386"/>
      <c r="F19" s="386"/>
      <c r="G19" s="387" t="s">
        <v>420</v>
      </c>
      <c r="H19" s="388"/>
      <c r="I19" s="389"/>
      <c r="J19" s="390"/>
      <c r="K19" s="390"/>
      <c r="L19" s="391"/>
      <c r="M19" s="390"/>
      <c r="N19" s="390"/>
      <c r="O19" s="390"/>
      <c r="P19" s="390"/>
      <c r="Q19" s="392"/>
    </row>
    <row r="20" spans="2:17" s="384" customFormat="1" ht="31.5">
      <c r="B20" s="374"/>
      <c r="C20" s="393" t="s">
        <v>579</v>
      </c>
      <c r="D20" s="394" t="s">
        <v>120</v>
      </c>
      <c r="E20" s="395" t="s">
        <v>252</v>
      </c>
      <c r="F20" s="396" t="s">
        <v>262</v>
      </c>
      <c r="G20" s="397" t="s">
        <v>105</v>
      </c>
      <c r="H20" s="398" t="s">
        <v>162</v>
      </c>
      <c r="I20" s="399">
        <v>0.43</v>
      </c>
      <c r="J20" s="400">
        <v>0</v>
      </c>
      <c r="K20" s="401">
        <v>0</v>
      </c>
      <c r="L20" s="400">
        <v>25</v>
      </c>
      <c r="M20" s="400">
        <v>25</v>
      </c>
      <c r="N20" s="400">
        <v>25</v>
      </c>
      <c r="O20" s="400">
        <v>30</v>
      </c>
      <c r="P20" s="400">
        <v>30</v>
      </c>
      <c r="Q20" s="402"/>
    </row>
    <row r="21" spans="2:17" s="384" customFormat="1" ht="31.5">
      <c r="B21" s="374"/>
      <c r="C21" s="393" t="s">
        <v>579</v>
      </c>
      <c r="D21" s="403" t="s">
        <v>120</v>
      </c>
      <c r="E21" s="404" t="s">
        <v>252</v>
      </c>
      <c r="F21" s="405" t="s">
        <v>263</v>
      </c>
      <c r="G21" s="406" t="s">
        <v>50</v>
      </c>
      <c r="H21" s="407" t="s">
        <v>162</v>
      </c>
      <c r="I21" s="408">
        <v>0</v>
      </c>
      <c r="J21" s="408">
        <v>0</v>
      </c>
      <c r="K21" s="409">
        <v>0</v>
      </c>
      <c r="L21" s="400">
        <v>30</v>
      </c>
      <c r="M21" s="400">
        <v>10</v>
      </c>
      <c r="N21" s="400">
        <v>10</v>
      </c>
      <c r="O21" s="400">
        <v>25</v>
      </c>
      <c r="P21" s="400">
        <v>25</v>
      </c>
      <c r="Q21" s="410"/>
    </row>
    <row r="22" spans="2:17" s="384" customFormat="1" ht="31.5">
      <c r="B22" s="374"/>
      <c r="C22" s="393" t="s">
        <v>582</v>
      </c>
      <c r="D22" s="403" t="s">
        <v>120</v>
      </c>
      <c r="E22" s="404" t="s">
        <v>264</v>
      </c>
      <c r="F22" s="405" t="s">
        <v>265</v>
      </c>
      <c r="G22" s="406" t="s">
        <v>48</v>
      </c>
      <c r="H22" s="407" t="s">
        <v>84</v>
      </c>
      <c r="I22" s="400">
        <f>110.57+11.17</f>
        <v>121.74</v>
      </c>
      <c r="J22" s="400">
        <v>28.74</v>
      </c>
      <c r="K22" s="401">
        <v>0</v>
      </c>
      <c r="L22" s="400">
        <v>200</v>
      </c>
      <c r="M22" s="400">
        <v>10</v>
      </c>
      <c r="N22" s="400">
        <v>10</v>
      </c>
      <c r="O22" s="400">
        <v>10</v>
      </c>
      <c r="P22" s="400">
        <v>200</v>
      </c>
      <c r="Q22" s="410"/>
    </row>
    <row r="23" spans="2:17" s="384" customFormat="1" ht="32.25" thickBot="1">
      <c r="B23" s="374"/>
      <c r="C23" s="411" t="s">
        <v>580</v>
      </c>
      <c r="D23" s="412" t="s">
        <v>120</v>
      </c>
      <c r="E23" s="413" t="s">
        <v>254</v>
      </c>
      <c r="F23" s="414" t="s">
        <v>266</v>
      </c>
      <c r="G23" s="415" t="s">
        <v>51</v>
      </c>
      <c r="H23" s="416" t="s">
        <v>86</v>
      </c>
      <c r="I23" s="417">
        <v>0</v>
      </c>
      <c r="J23" s="400">
        <v>0.49</v>
      </c>
      <c r="K23" s="401">
        <v>0.55000000000000004</v>
      </c>
      <c r="L23" s="400">
        <v>0</v>
      </c>
      <c r="M23" s="400">
        <v>0</v>
      </c>
      <c r="N23" s="400">
        <v>0</v>
      </c>
      <c r="O23" s="400">
        <v>0</v>
      </c>
      <c r="P23" s="400">
        <v>5</v>
      </c>
      <c r="Q23" s="410"/>
    </row>
    <row r="24" spans="2:17" s="384" customFormat="1" ht="32.25" thickBot="1">
      <c r="B24" s="374"/>
      <c r="C24" s="393" t="s">
        <v>579</v>
      </c>
      <c r="D24" s="412" t="s">
        <v>120</v>
      </c>
      <c r="E24" s="395" t="s">
        <v>252</v>
      </c>
      <c r="F24" s="414">
        <v>30205</v>
      </c>
      <c r="G24" s="415" t="s">
        <v>560</v>
      </c>
      <c r="H24" s="398" t="s">
        <v>162</v>
      </c>
      <c r="I24" s="417">
        <v>0</v>
      </c>
      <c r="J24" s="400">
        <v>0</v>
      </c>
      <c r="K24" s="401">
        <v>0</v>
      </c>
      <c r="L24" s="400">
        <v>0</v>
      </c>
      <c r="M24" s="400">
        <v>0</v>
      </c>
      <c r="N24" s="400">
        <v>0</v>
      </c>
      <c r="O24" s="400">
        <v>0</v>
      </c>
      <c r="P24" s="400">
        <v>50</v>
      </c>
      <c r="Q24" s="410"/>
    </row>
    <row r="25" spans="2:17" s="384" customFormat="1" ht="32.25" thickBot="1">
      <c r="B25" s="374">
        <v>0</v>
      </c>
      <c r="C25" s="418"/>
      <c r="D25" s="419"/>
      <c r="E25" s="386"/>
      <c r="F25" s="386"/>
      <c r="G25" s="420" t="s">
        <v>164</v>
      </c>
      <c r="H25" s="420"/>
      <c r="I25" s="421">
        <f>SUM(I20:I24)</f>
        <v>122.17</v>
      </c>
      <c r="J25" s="421">
        <f t="shared" ref="J25:O25" si="1">SUM(J20:J24)</f>
        <v>29.229999999999997</v>
      </c>
      <c r="K25" s="422">
        <f t="shared" si="1"/>
        <v>0.55000000000000004</v>
      </c>
      <c r="L25" s="423">
        <f t="shared" si="1"/>
        <v>255</v>
      </c>
      <c r="M25" s="421">
        <f t="shared" si="1"/>
        <v>45</v>
      </c>
      <c r="N25" s="421">
        <f t="shared" si="1"/>
        <v>45</v>
      </c>
      <c r="O25" s="421">
        <f t="shared" si="1"/>
        <v>65</v>
      </c>
      <c r="P25" s="421">
        <f>SUM(P20:P24)</f>
        <v>310</v>
      </c>
      <c r="Q25" s="424"/>
    </row>
    <row r="26" spans="2:17" s="384" customFormat="1" ht="32.25" thickBot="1">
      <c r="B26" s="374">
        <v>0</v>
      </c>
      <c r="C26" s="385"/>
      <c r="D26" s="425"/>
      <c r="E26" s="425"/>
      <c r="F26" s="425"/>
      <c r="G26" s="426" t="s">
        <v>165</v>
      </c>
      <c r="H26" s="388"/>
      <c r="I26" s="389"/>
      <c r="J26" s="390"/>
      <c r="K26" s="390"/>
      <c r="L26" s="389"/>
      <c r="M26" s="390"/>
      <c r="N26" s="390"/>
      <c r="O26" s="390"/>
      <c r="P26" s="390"/>
      <c r="Q26" s="427"/>
    </row>
    <row r="27" spans="2:17" s="384" customFormat="1" ht="31.5">
      <c r="B27" s="374"/>
      <c r="C27" s="411" t="s">
        <v>583</v>
      </c>
      <c r="D27" s="394" t="s">
        <v>120</v>
      </c>
      <c r="E27" s="395" t="s">
        <v>267</v>
      </c>
      <c r="F27" s="396" t="s">
        <v>268</v>
      </c>
      <c r="G27" s="428" t="s">
        <v>42</v>
      </c>
      <c r="H27" s="398" t="s">
        <v>84</v>
      </c>
      <c r="I27" s="429">
        <v>0.08</v>
      </c>
      <c r="J27" s="408">
        <v>0.06</v>
      </c>
      <c r="K27" s="409">
        <v>0.03</v>
      </c>
      <c r="L27" s="400">
        <v>5</v>
      </c>
      <c r="M27" s="400">
        <v>2</v>
      </c>
      <c r="N27" s="400">
        <v>2</v>
      </c>
      <c r="O27" s="400">
        <v>2</v>
      </c>
      <c r="P27" s="400">
        <v>5</v>
      </c>
      <c r="Q27" s="402"/>
    </row>
    <row r="28" spans="2:17" s="384" customFormat="1" ht="31.5">
      <c r="B28" s="374"/>
      <c r="C28" s="393" t="s">
        <v>579</v>
      </c>
      <c r="D28" s="403" t="s">
        <v>120</v>
      </c>
      <c r="E28" s="404" t="s">
        <v>252</v>
      </c>
      <c r="F28" s="405" t="s">
        <v>269</v>
      </c>
      <c r="G28" s="406" t="s">
        <v>17</v>
      </c>
      <c r="H28" s="407" t="s">
        <v>162</v>
      </c>
      <c r="I28" s="400">
        <v>113.62</v>
      </c>
      <c r="J28" s="400">
        <v>124.74</v>
      </c>
      <c r="K28" s="401">
        <v>124.73</v>
      </c>
      <c r="L28" s="400">
        <v>200</v>
      </c>
      <c r="M28" s="400">
        <v>100</v>
      </c>
      <c r="N28" s="400">
        <v>100</v>
      </c>
      <c r="O28" s="400">
        <v>50</v>
      </c>
      <c r="P28" s="400">
        <v>50</v>
      </c>
      <c r="Q28" s="410"/>
    </row>
    <row r="29" spans="2:17" s="384" customFormat="1" ht="31.5">
      <c r="B29" s="374"/>
      <c r="C29" s="393"/>
      <c r="D29" s="403" t="s">
        <v>120</v>
      </c>
      <c r="E29" s="404" t="s">
        <v>252</v>
      </c>
      <c r="F29" s="405" t="s">
        <v>270</v>
      </c>
      <c r="G29" s="406" t="s">
        <v>42</v>
      </c>
      <c r="H29" s="407" t="s">
        <v>162</v>
      </c>
      <c r="I29" s="400">
        <v>27.4</v>
      </c>
      <c r="J29" s="400">
        <v>6.71</v>
      </c>
      <c r="K29" s="401">
        <v>55.97</v>
      </c>
      <c r="L29" s="400">
        <v>30</v>
      </c>
      <c r="M29" s="400">
        <v>100</v>
      </c>
      <c r="N29" s="400">
        <v>100</v>
      </c>
      <c r="O29" s="400">
        <v>100</v>
      </c>
      <c r="P29" s="400">
        <v>75</v>
      </c>
      <c r="Q29" s="410"/>
    </row>
    <row r="30" spans="2:17" s="384" customFormat="1" ht="31.5">
      <c r="B30" s="374"/>
      <c r="C30" s="430" t="s">
        <v>580</v>
      </c>
      <c r="D30" s="403" t="s">
        <v>120</v>
      </c>
      <c r="E30" s="404" t="s">
        <v>254</v>
      </c>
      <c r="F30" s="405" t="s">
        <v>271</v>
      </c>
      <c r="G30" s="406" t="s">
        <v>26</v>
      </c>
      <c r="H30" s="431" t="s">
        <v>86</v>
      </c>
      <c r="I30" s="408">
        <v>32.19</v>
      </c>
      <c r="J30" s="408">
        <v>36.97</v>
      </c>
      <c r="K30" s="409">
        <v>56.19</v>
      </c>
      <c r="L30" s="400">
        <v>30</v>
      </c>
      <c r="M30" s="432">
        <v>100</v>
      </c>
      <c r="N30" s="432">
        <v>100</v>
      </c>
      <c r="O30" s="400">
        <v>125</v>
      </c>
      <c r="P30" s="400">
        <v>50</v>
      </c>
      <c r="Q30" s="410"/>
    </row>
    <row r="31" spans="2:17" s="384" customFormat="1" ht="48" thickBot="1">
      <c r="B31" s="374"/>
      <c r="C31" s="433" t="s">
        <v>584</v>
      </c>
      <c r="D31" s="412" t="s">
        <v>120</v>
      </c>
      <c r="E31" s="413" t="s">
        <v>259</v>
      </c>
      <c r="F31" s="414" t="s">
        <v>272</v>
      </c>
      <c r="G31" s="415" t="s">
        <v>15</v>
      </c>
      <c r="H31" s="434" t="s">
        <v>84</v>
      </c>
      <c r="I31" s="435">
        <v>2.3199999999999998</v>
      </c>
      <c r="J31" s="408">
        <v>0.31</v>
      </c>
      <c r="K31" s="409">
        <v>0.01</v>
      </c>
      <c r="L31" s="417">
        <v>1.5</v>
      </c>
      <c r="M31" s="400">
        <v>1</v>
      </c>
      <c r="N31" s="400">
        <v>1</v>
      </c>
      <c r="O31" s="400">
        <v>1</v>
      </c>
      <c r="P31" s="400">
        <v>10</v>
      </c>
      <c r="Q31" s="436"/>
    </row>
    <row r="32" spans="2:17" s="384" customFormat="1" ht="16.5" thickBot="1">
      <c r="B32" s="374">
        <v>0</v>
      </c>
      <c r="C32" s="437"/>
      <c r="D32" s="422"/>
      <c r="E32" s="425"/>
      <c r="F32" s="425"/>
      <c r="G32" s="420" t="s">
        <v>470</v>
      </c>
      <c r="H32" s="420"/>
      <c r="I32" s="421">
        <f>SUM(I27:I31)</f>
        <v>175.60999999999999</v>
      </c>
      <c r="J32" s="421">
        <f t="shared" ref="J32:P32" si="2">SUM(J27:J31)</f>
        <v>168.79</v>
      </c>
      <c r="K32" s="421">
        <f t="shared" si="2"/>
        <v>236.93</v>
      </c>
      <c r="L32" s="421">
        <f t="shared" si="2"/>
        <v>266.5</v>
      </c>
      <c r="M32" s="421">
        <f t="shared" si="2"/>
        <v>303</v>
      </c>
      <c r="N32" s="421">
        <f t="shared" si="2"/>
        <v>303</v>
      </c>
      <c r="O32" s="421">
        <f t="shared" si="2"/>
        <v>278</v>
      </c>
      <c r="P32" s="421">
        <f t="shared" si="2"/>
        <v>190</v>
      </c>
      <c r="Q32" s="424"/>
    </row>
    <row r="33" spans="2:28" s="384" customFormat="1" ht="66.75" customHeight="1" thickBot="1">
      <c r="B33" s="374">
        <v>0</v>
      </c>
      <c r="C33" s="438"/>
      <c r="D33" s="422"/>
      <c r="E33" s="425"/>
      <c r="F33" s="439"/>
      <c r="G33" s="418" t="s">
        <v>585</v>
      </c>
      <c r="H33" s="420"/>
      <c r="I33" s="421">
        <f t="shared" ref="I33:O33" si="3">SUM(I18,I25,I32)</f>
        <v>446.76</v>
      </c>
      <c r="J33" s="421">
        <f t="shared" si="3"/>
        <v>598.68000000000006</v>
      </c>
      <c r="K33" s="421">
        <f t="shared" si="3"/>
        <v>483.39</v>
      </c>
      <c r="L33" s="421">
        <f t="shared" si="3"/>
        <v>1291.5</v>
      </c>
      <c r="M33" s="421">
        <f t="shared" si="3"/>
        <v>1303</v>
      </c>
      <c r="N33" s="421">
        <f t="shared" si="3"/>
        <v>1303</v>
      </c>
      <c r="O33" s="421">
        <f t="shared" si="3"/>
        <v>1463</v>
      </c>
      <c r="P33" s="421">
        <f t="shared" ref="P33" si="4">SUM(P18,P25,P32)</f>
        <v>2050</v>
      </c>
      <c r="Q33" s="424"/>
      <c r="Z33" s="450"/>
    </row>
    <row r="34" spans="2:28" s="384" customFormat="1" ht="58.5" customHeight="1" thickBot="1">
      <c r="B34" s="374">
        <v>0</v>
      </c>
      <c r="C34" s="451"/>
      <c r="D34" s="668" t="s">
        <v>586</v>
      </c>
      <c r="E34" s="669"/>
      <c r="F34" s="669"/>
      <c r="G34" s="669"/>
      <c r="H34" s="670"/>
      <c r="I34" s="651" t="s">
        <v>587</v>
      </c>
      <c r="J34" s="652"/>
      <c r="K34" s="652"/>
      <c r="L34" s="652"/>
      <c r="M34" s="652"/>
      <c r="N34" s="652"/>
      <c r="O34" s="652"/>
      <c r="P34" s="652"/>
      <c r="Q34" s="667"/>
    </row>
    <row r="35" spans="2:28" s="384" customFormat="1" ht="48" thickBot="1">
      <c r="B35" s="374">
        <v>0</v>
      </c>
      <c r="C35" s="385"/>
      <c r="D35" s="425"/>
      <c r="E35" s="425"/>
      <c r="F35" s="425"/>
      <c r="G35" s="426" t="s">
        <v>473</v>
      </c>
      <c r="H35" s="454"/>
      <c r="I35" s="422"/>
      <c r="J35" s="425"/>
      <c r="K35" s="425"/>
      <c r="L35" s="422"/>
      <c r="M35" s="425"/>
      <c r="N35" s="425"/>
      <c r="O35" s="425"/>
      <c r="P35" s="425"/>
      <c r="Q35" s="424"/>
    </row>
    <row r="36" spans="2:28" s="384" customFormat="1" ht="78.75">
      <c r="B36" s="374"/>
      <c r="C36" s="375" t="s">
        <v>588</v>
      </c>
      <c r="D36" s="394" t="s">
        <v>120</v>
      </c>
      <c r="E36" s="395" t="s">
        <v>273</v>
      </c>
      <c r="F36" s="396" t="s">
        <v>274</v>
      </c>
      <c r="G36" s="455" t="s">
        <v>550</v>
      </c>
      <c r="H36" s="456" t="s">
        <v>87</v>
      </c>
      <c r="I36" s="399">
        <v>280.32</v>
      </c>
      <c r="J36" s="400">
        <v>348.22</v>
      </c>
      <c r="K36" s="401">
        <v>188.68</v>
      </c>
      <c r="L36" s="457">
        <v>800</v>
      </c>
      <c r="M36" s="458">
        <v>300</v>
      </c>
      <c r="N36" s="458">
        <v>300</v>
      </c>
      <c r="O36" s="400">
        <v>450</v>
      </c>
      <c r="P36" s="400">
        <v>550</v>
      </c>
      <c r="Q36" s="402"/>
      <c r="Y36" s="459">
        <v>400</v>
      </c>
      <c r="Z36" s="460">
        <f>SUM(Y36*40/100)</f>
        <v>160</v>
      </c>
      <c r="AA36" s="450">
        <f>SUM(Y36:Z36)</f>
        <v>560</v>
      </c>
    </row>
    <row r="37" spans="2:28" s="384" customFormat="1" ht="35.1" customHeight="1">
      <c r="B37" s="374"/>
      <c r="C37" s="444"/>
      <c r="D37" s="403" t="s">
        <v>120</v>
      </c>
      <c r="E37" s="404" t="s">
        <v>273</v>
      </c>
      <c r="F37" s="405" t="s">
        <v>275</v>
      </c>
      <c r="G37" s="406" t="s">
        <v>43</v>
      </c>
      <c r="H37" s="431" t="s">
        <v>87</v>
      </c>
      <c r="I37" s="400">
        <v>255.06</v>
      </c>
      <c r="J37" s="400">
        <v>304.93</v>
      </c>
      <c r="K37" s="401">
        <v>375.51</v>
      </c>
      <c r="L37" s="461">
        <v>500</v>
      </c>
      <c r="M37" s="458">
        <v>300</v>
      </c>
      <c r="N37" s="458">
        <v>300</v>
      </c>
      <c r="O37" s="400">
        <v>450</v>
      </c>
      <c r="P37" s="400">
        <v>2000</v>
      </c>
      <c r="Q37" s="410"/>
      <c r="Y37" s="459">
        <v>340</v>
      </c>
      <c r="Z37" s="460">
        <f t="shared" ref="Z37:Z54" si="5">SUM(Y37*40/100)</f>
        <v>136</v>
      </c>
      <c r="AA37" s="450">
        <f t="shared" ref="AA37:AA54" si="6">SUM(Y37:Z37)</f>
        <v>476</v>
      </c>
    </row>
    <row r="38" spans="2:28" s="384" customFormat="1" ht="35.1" customHeight="1">
      <c r="B38" s="374"/>
      <c r="C38" s="462"/>
      <c r="D38" s="403" t="s">
        <v>120</v>
      </c>
      <c r="E38" s="404" t="s">
        <v>273</v>
      </c>
      <c r="F38" s="405" t="s">
        <v>276</v>
      </c>
      <c r="G38" s="406" t="s">
        <v>542</v>
      </c>
      <c r="H38" s="431" t="s">
        <v>87</v>
      </c>
      <c r="I38" s="400">
        <v>50.79</v>
      </c>
      <c r="J38" s="400">
        <v>52.53</v>
      </c>
      <c r="K38" s="401">
        <v>50.82</v>
      </c>
      <c r="L38" s="461">
        <v>75</v>
      </c>
      <c r="M38" s="432">
        <v>56</v>
      </c>
      <c r="N38" s="432">
        <v>56</v>
      </c>
      <c r="O38" s="400">
        <v>75</v>
      </c>
      <c r="P38" s="400">
        <v>75</v>
      </c>
      <c r="Q38" s="410"/>
      <c r="Y38" s="459">
        <v>25</v>
      </c>
      <c r="Z38" s="460">
        <f t="shared" si="5"/>
        <v>10</v>
      </c>
      <c r="AA38" s="450">
        <f t="shared" si="6"/>
        <v>35</v>
      </c>
    </row>
    <row r="39" spans="2:28" s="384" customFormat="1" ht="35.1" customHeight="1">
      <c r="B39" s="374"/>
      <c r="C39" s="462"/>
      <c r="D39" s="403" t="s">
        <v>120</v>
      </c>
      <c r="E39" s="404" t="s">
        <v>273</v>
      </c>
      <c r="F39" s="405" t="s">
        <v>277</v>
      </c>
      <c r="G39" s="406" t="s">
        <v>589</v>
      </c>
      <c r="H39" s="431" t="s">
        <v>87</v>
      </c>
      <c r="I39" s="400">
        <v>71.05</v>
      </c>
      <c r="J39" s="400">
        <v>106.61</v>
      </c>
      <c r="K39" s="401">
        <v>74.34</v>
      </c>
      <c r="L39" s="461">
        <v>200</v>
      </c>
      <c r="M39" s="432">
        <v>150</v>
      </c>
      <c r="N39" s="432">
        <v>150</v>
      </c>
      <c r="O39" s="400">
        <v>200</v>
      </c>
      <c r="P39" s="400">
        <v>650</v>
      </c>
      <c r="Q39" s="410"/>
      <c r="Y39" s="459">
        <v>445</v>
      </c>
      <c r="Z39" s="460">
        <f t="shared" si="5"/>
        <v>178</v>
      </c>
      <c r="AA39" s="450">
        <f t="shared" si="6"/>
        <v>623</v>
      </c>
    </row>
    <row r="40" spans="2:28" ht="26.25" customHeight="1">
      <c r="C40" s="182"/>
      <c r="D40" s="233" t="s">
        <v>120</v>
      </c>
      <c r="E40" s="234" t="s">
        <v>273</v>
      </c>
      <c r="F40" s="235">
        <v>20205</v>
      </c>
      <c r="G40" s="236" t="s">
        <v>546</v>
      </c>
      <c r="H40" s="237" t="s">
        <v>87</v>
      </c>
      <c r="I40" s="229">
        <v>0</v>
      </c>
      <c r="J40" s="229">
        <v>0</v>
      </c>
      <c r="K40" s="230">
        <v>0</v>
      </c>
      <c r="L40" s="260">
        <v>0</v>
      </c>
      <c r="M40" s="229">
        <v>0</v>
      </c>
      <c r="N40" s="229">
        <v>0</v>
      </c>
      <c r="O40" s="229">
        <v>0</v>
      </c>
      <c r="P40" s="229">
        <v>35</v>
      </c>
      <c r="Q40" s="249"/>
      <c r="Y40" s="258">
        <v>25</v>
      </c>
      <c r="Z40" s="259">
        <f t="shared" si="5"/>
        <v>10</v>
      </c>
      <c r="AA40" s="196">
        <f t="shared" si="6"/>
        <v>35</v>
      </c>
    </row>
    <row r="41" spans="2:28" ht="27.75" customHeight="1">
      <c r="C41" s="182"/>
      <c r="D41" s="233" t="s">
        <v>120</v>
      </c>
      <c r="E41" s="234" t="s">
        <v>273</v>
      </c>
      <c r="F41" s="235">
        <v>20906</v>
      </c>
      <c r="G41" s="243" t="s">
        <v>545</v>
      </c>
      <c r="H41" s="237" t="s">
        <v>87</v>
      </c>
      <c r="I41" s="229">
        <v>0</v>
      </c>
      <c r="J41" s="229">
        <v>0</v>
      </c>
      <c r="K41" s="230">
        <v>0</v>
      </c>
      <c r="L41" s="260">
        <v>0</v>
      </c>
      <c r="M41" s="229">
        <v>0</v>
      </c>
      <c r="N41" s="229">
        <v>0</v>
      </c>
      <c r="O41" s="229">
        <v>0</v>
      </c>
      <c r="P41" s="229">
        <v>25</v>
      </c>
      <c r="Q41" s="249"/>
      <c r="Y41" s="258"/>
      <c r="Z41" s="259">
        <f t="shared" si="5"/>
        <v>0</v>
      </c>
      <c r="AA41" s="196">
        <f t="shared" si="6"/>
        <v>0</v>
      </c>
    </row>
    <row r="42" spans="2:28" ht="35.1" customHeight="1">
      <c r="C42" s="182"/>
      <c r="D42" s="233" t="s">
        <v>120</v>
      </c>
      <c r="E42" s="234" t="s">
        <v>273</v>
      </c>
      <c r="F42" s="235">
        <v>20107</v>
      </c>
      <c r="G42" s="243" t="s">
        <v>590</v>
      </c>
      <c r="H42" s="237" t="s">
        <v>87</v>
      </c>
      <c r="I42" s="229">
        <v>0</v>
      </c>
      <c r="J42" s="229">
        <v>0</v>
      </c>
      <c r="K42" s="230">
        <v>0</v>
      </c>
      <c r="L42" s="260">
        <v>0</v>
      </c>
      <c r="M42" s="229">
        <v>0</v>
      </c>
      <c r="N42" s="229">
        <v>0</v>
      </c>
      <c r="O42" s="229">
        <v>0</v>
      </c>
      <c r="P42" s="229">
        <v>25</v>
      </c>
      <c r="Q42" s="249"/>
      <c r="Y42" s="258"/>
      <c r="Z42" s="259">
        <f t="shared" si="5"/>
        <v>0</v>
      </c>
      <c r="AA42" s="196">
        <f t="shared" si="6"/>
        <v>0</v>
      </c>
    </row>
    <row r="43" spans="2:28" ht="38.1" customHeight="1">
      <c r="C43" s="182"/>
      <c r="D43" s="233" t="s">
        <v>120</v>
      </c>
      <c r="E43" s="234" t="s">
        <v>273</v>
      </c>
      <c r="F43" s="235">
        <v>21906</v>
      </c>
      <c r="G43" s="243" t="s">
        <v>543</v>
      </c>
      <c r="H43" s="237" t="s">
        <v>87</v>
      </c>
      <c r="I43" s="229">
        <v>0</v>
      </c>
      <c r="J43" s="229">
        <v>0</v>
      </c>
      <c r="K43" s="230">
        <v>0</v>
      </c>
      <c r="L43" s="260">
        <v>0</v>
      </c>
      <c r="M43" s="229">
        <v>0</v>
      </c>
      <c r="N43" s="229">
        <v>0</v>
      </c>
      <c r="O43" s="229">
        <v>0</v>
      </c>
      <c r="P43" s="229">
        <v>4000</v>
      </c>
      <c r="Q43" s="249"/>
      <c r="Y43" s="258">
        <v>300</v>
      </c>
      <c r="Z43" s="259">
        <f>SUM(Y43*80/100)</f>
        <v>240</v>
      </c>
      <c r="AA43" s="196">
        <f t="shared" si="6"/>
        <v>540</v>
      </c>
      <c r="AB43" s="192">
        <f>SUM(AA43*15)</f>
        <v>8100</v>
      </c>
    </row>
    <row r="44" spans="2:28" ht="38.1" customHeight="1">
      <c r="C44" s="182"/>
      <c r="D44" s="233" t="s">
        <v>120</v>
      </c>
      <c r="E44" s="234" t="s">
        <v>273</v>
      </c>
      <c r="F44" s="235">
        <v>21907</v>
      </c>
      <c r="G44" s="236" t="s">
        <v>544</v>
      </c>
      <c r="H44" s="237" t="s">
        <v>87</v>
      </c>
      <c r="I44" s="229">
        <v>0</v>
      </c>
      <c r="J44" s="229">
        <v>0</v>
      </c>
      <c r="K44" s="230">
        <v>0</v>
      </c>
      <c r="L44" s="260">
        <v>0</v>
      </c>
      <c r="M44" s="229">
        <v>0</v>
      </c>
      <c r="N44" s="229">
        <v>0</v>
      </c>
      <c r="O44" s="229">
        <v>0</v>
      </c>
      <c r="P44" s="229">
        <v>3000</v>
      </c>
      <c r="Q44" s="261"/>
      <c r="Y44" s="258">
        <v>200</v>
      </c>
      <c r="Z44" s="259">
        <f>SUM(Y44*80/100)</f>
        <v>160</v>
      </c>
      <c r="AA44" s="196">
        <f t="shared" si="6"/>
        <v>360</v>
      </c>
      <c r="AB44" s="192">
        <f>SUM(AA44*15)</f>
        <v>5400</v>
      </c>
    </row>
    <row r="45" spans="2:28" ht="47.25">
      <c r="C45" s="182"/>
      <c r="D45" s="233" t="s">
        <v>120</v>
      </c>
      <c r="E45" s="234" t="s">
        <v>273</v>
      </c>
      <c r="F45" s="235">
        <v>22008</v>
      </c>
      <c r="G45" s="243" t="s">
        <v>547</v>
      </c>
      <c r="H45" s="237" t="s">
        <v>87</v>
      </c>
      <c r="I45" s="229">
        <v>0</v>
      </c>
      <c r="J45" s="229">
        <v>0</v>
      </c>
      <c r="K45" s="230">
        <v>0</v>
      </c>
      <c r="L45" s="260">
        <v>0</v>
      </c>
      <c r="M45" s="229">
        <v>0</v>
      </c>
      <c r="N45" s="229">
        <v>0</v>
      </c>
      <c r="O45" s="229">
        <v>0</v>
      </c>
      <c r="P45" s="229">
        <v>3000</v>
      </c>
      <c r="Q45" s="261"/>
      <c r="Y45" s="258">
        <v>3030.65</v>
      </c>
      <c r="Z45" s="259">
        <f t="shared" si="5"/>
        <v>1212.26</v>
      </c>
      <c r="AA45" s="196">
        <f t="shared" si="6"/>
        <v>4242.91</v>
      </c>
    </row>
    <row r="46" spans="2:28" ht="31.5">
      <c r="C46" s="182"/>
      <c r="D46" s="262" t="s">
        <v>120</v>
      </c>
      <c r="E46" s="263" t="s">
        <v>273</v>
      </c>
      <c r="F46" s="264">
        <v>22109</v>
      </c>
      <c r="G46" s="243" t="s">
        <v>573</v>
      </c>
      <c r="H46" s="265" t="s">
        <v>87</v>
      </c>
      <c r="I46" s="266">
        <v>0</v>
      </c>
      <c r="J46" s="266">
        <v>0</v>
      </c>
      <c r="K46" s="267">
        <v>0</v>
      </c>
      <c r="L46" s="268">
        <v>0</v>
      </c>
      <c r="M46" s="266">
        <v>0</v>
      </c>
      <c r="N46" s="266">
        <v>0</v>
      </c>
      <c r="O46" s="266">
        <v>0</v>
      </c>
      <c r="P46" s="266">
        <v>25</v>
      </c>
      <c r="Q46" s="261"/>
      <c r="Y46" s="258">
        <v>25</v>
      </c>
      <c r="Z46" s="259">
        <f t="shared" si="5"/>
        <v>10</v>
      </c>
      <c r="AA46" s="196">
        <f t="shared" si="6"/>
        <v>35</v>
      </c>
    </row>
    <row r="47" spans="2:28" ht="23.25" customHeight="1">
      <c r="C47" s="232"/>
      <c r="D47" s="233" t="s">
        <v>120</v>
      </c>
      <c r="E47" s="234" t="s">
        <v>273</v>
      </c>
      <c r="F47" s="235">
        <v>22210</v>
      </c>
      <c r="G47" s="236" t="s">
        <v>548</v>
      </c>
      <c r="H47" s="237" t="s">
        <v>87</v>
      </c>
      <c r="I47" s="229">
        <v>0</v>
      </c>
      <c r="J47" s="229">
        <v>0</v>
      </c>
      <c r="K47" s="230">
        <v>0</v>
      </c>
      <c r="L47" s="260">
        <v>0</v>
      </c>
      <c r="M47" s="229">
        <v>0</v>
      </c>
      <c r="N47" s="229">
        <v>0</v>
      </c>
      <c r="O47" s="229">
        <v>0</v>
      </c>
      <c r="P47" s="229">
        <v>100</v>
      </c>
      <c r="Q47" s="249"/>
      <c r="R47" s="196"/>
      <c r="Y47" s="258">
        <v>90</v>
      </c>
      <c r="Z47" s="259">
        <f t="shared" si="5"/>
        <v>36</v>
      </c>
      <c r="AA47" s="196">
        <f t="shared" si="6"/>
        <v>126</v>
      </c>
      <c r="AB47" s="192">
        <f>SUM(P43*2%)</f>
        <v>80</v>
      </c>
    </row>
    <row r="48" spans="2:28" ht="32.25" thickBot="1">
      <c r="C48" s="232"/>
      <c r="D48" s="269" t="s">
        <v>120</v>
      </c>
      <c r="E48" s="270" t="s">
        <v>273</v>
      </c>
      <c r="F48" s="271">
        <v>22311</v>
      </c>
      <c r="G48" s="272" t="s">
        <v>549</v>
      </c>
      <c r="H48" s="273" t="s">
        <v>87</v>
      </c>
      <c r="I48" s="274">
        <v>0</v>
      </c>
      <c r="J48" s="274">
        <v>0</v>
      </c>
      <c r="K48" s="275">
        <v>0</v>
      </c>
      <c r="L48" s="276">
        <v>0</v>
      </c>
      <c r="M48" s="274">
        <v>0</v>
      </c>
      <c r="N48" s="274">
        <v>0</v>
      </c>
      <c r="O48" s="274">
        <v>0</v>
      </c>
      <c r="P48" s="274">
        <v>200</v>
      </c>
      <c r="Q48" s="277"/>
      <c r="R48" s="196"/>
      <c r="Y48" s="258">
        <v>150</v>
      </c>
      <c r="Z48" s="259">
        <f t="shared" si="5"/>
        <v>60</v>
      </c>
      <c r="AA48" s="196">
        <f t="shared" si="6"/>
        <v>210</v>
      </c>
    </row>
    <row r="49" spans="2:27" s="384" customFormat="1" ht="16.5" thickBot="1">
      <c r="B49" s="374">
        <v>0</v>
      </c>
      <c r="C49" s="393"/>
      <c r="D49" s="422"/>
      <c r="E49" s="425"/>
      <c r="F49" s="425"/>
      <c r="G49" s="420" t="s">
        <v>471</v>
      </c>
      <c r="H49" s="420"/>
      <c r="I49" s="421">
        <f>SUM(I36:I48)</f>
        <v>657.21999999999991</v>
      </c>
      <c r="J49" s="421">
        <f>SUM(J36:J48)</f>
        <v>812.29000000000008</v>
      </c>
      <c r="K49" s="422">
        <f>SUM(K36:K48)</f>
        <v>689.35000000000014</v>
      </c>
      <c r="L49" s="382">
        <f t="shared" ref="L49" si="7">SUM(L36:L48)</f>
        <v>1575</v>
      </c>
      <c r="M49" s="421">
        <f>SUM(M36:M48)</f>
        <v>806</v>
      </c>
      <c r="N49" s="421">
        <f>SUM(N36:N48)</f>
        <v>806</v>
      </c>
      <c r="O49" s="421">
        <f>SUM(O36:O48)</f>
        <v>1175</v>
      </c>
      <c r="P49" s="421">
        <f>SUM(P36:P48)</f>
        <v>13685</v>
      </c>
      <c r="Q49" s="424"/>
      <c r="Y49" s="548"/>
      <c r="Z49" s="460">
        <f t="shared" si="5"/>
        <v>0</v>
      </c>
      <c r="AA49" s="450">
        <f t="shared" si="6"/>
        <v>0</v>
      </c>
    </row>
    <row r="50" spans="2:27" s="384" customFormat="1" ht="32.25" thickBot="1">
      <c r="B50" s="374">
        <v>0</v>
      </c>
      <c r="C50" s="463"/>
      <c r="D50" s="425"/>
      <c r="E50" s="425"/>
      <c r="F50" s="425"/>
      <c r="G50" s="426" t="s">
        <v>166</v>
      </c>
      <c r="H50" s="388"/>
      <c r="I50" s="389"/>
      <c r="J50" s="390"/>
      <c r="K50" s="390"/>
      <c r="L50" s="464"/>
      <c r="M50" s="390"/>
      <c r="N50" s="390"/>
      <c r="O50" s="390"/>
      <c r="P50" s="390"/>
      <c r="Q50" s="427"/>
      <c r="Z50" s="460">
        <f t="shared" si="5"/>
        <v>0</v>
      </c>
      <c r="AA50" s="450">
        <f t="shared" si="6"/>
        <v>0</v>
      </c>
    </row>
    <row r="51" spans="2:27" s="384" customFormat="1" ht="79.5" thickBot="1">
      <c r="B51" s="374"/>
      <c r="C51" s="393" t="s">
        <v>588</v>
      </c>
      <c r="D51" s="465" t="s">
        <v>120</v>
      </c>
      <c r="E51" s="466" t="s">
        <v>278</v>
      </c>
      <c r="F51" s="467" t="s">
        <v>279</v>
      </c>
      <c r="G51" s="468" t="s">
        <v>54</v>
      </c>
      <c r="H51" s="469" t="s">
        <v>224</v>
      </c>
      <c r="I51" s="470">
        <v>0</v>
      </c>
      <c r="J51" s="400">
        <v>0</v>
      </c>
      <c r="K51" s="401">
        <v>0</v>
      </c>
      <c r="L51" s="461">
        <v>23</v>
      </c>
      <c r="M51" s="432">
        <v>2</v>
      </c>
      <c r="N51" s="432">
        <v>2</v>
      </c>
      <c r="O51" s="400">
        <v>2</v>
      </c>
      <c r="P51" s="400">
        <v>50</v>
      </c>
      <c r="Q51" s="441"/>
      <c r="Z51" s="460">
        <f t="shared" si="5"/>
        <v>0</v>
      </c>
      <c r="AA51" s="450">
        <f t="shared" si="6"/>
        <v>0</v>
      </c>
    </row>
    <row r="52" spans="2:27" s="384" customFormat="1" ht="47.25" customHeight="1" thickBot="1">
      <c r="B52" s="374">
        <v>0</v>
      </c>
      <c r="C52" s="418"/>
      <c r="D52" s="422"/>
      <c r="E52" s="425"/>
      <c r="F52" s="425"/>
      <c r="G52" s="469" t="s">
        <v>167</v>
      </c>
      <c r="H52" s="420"/>
      <c r="I52" s="421">
        <f>SUM(I51)</f>
        <v>0</v>
      </c>
      <c r="J52" s="421">
        <f t="shared" ref="J52:P52" si="8">SUM(J51)</f>
        <v>0</v>
      </c>
      <c r="K52" s="422">
        <f t="shared" si="8"/>
        <v>0</v>
      </c>
      <c r="L52" s="382">
        <f t="shared" si="8"/>
        <v>23</v>
      </c>
      <c r="M52" s="421">
        <f t="shared" si="8"/>
        <v>2</v>
      </c>
      <c r="N52" s="421">
        <f t="shared" si="8"/>
        <v>2</v>
      </c>
      <c r="O52" s="421">
        <f t="shared" si="8"/>
        <v>2</v>
      </c>
      <c r="P52" s="421">
        <f t="shared" si="8"/>
        <v>50</v>
      </c>
      <c r="Q52" s="383"/>
      <c r="Z52" s="460">
        <f t="shared" si="5"/>
        <v>0</v>
      </c>
      <c r="AA52" s="450">
        <f t="shared" si="6"/>
        <v>0</v>
      </c>
    </row>
    <row r="53" spans="2:27" s="384" customFormat="1" ht="32.25" thickBot="1">
      <c r="B53" s="374">
        <v>0</v>
      </c>
      <c r="C53" s="385"/>
      <c r="D53" s="425"/>
      <c r="E53" s="425"/>
      <c r="F53" s="425"/>
      <c r="G53" s="426" t="s">
        <v>168</v>
      </c>
      <c r="H53" s="388"/>
      <c r="I53" s="389"/>
      <c r="J53" s="390"/>
      <c r="K53" s="390"/>
      <c r="L53" s="464"/>
      <c r="M53" s="390"/>
      <c r="N53" s="390"/>
      <c r="O53" s="390"/>
      <c r="P53" s="390"/>
      <c r="Q53" s="427"/>
      <c r="Z53" s="460">
        <f t="shared" si="5"/>
        <v>0</v>
      </c>
      <c r="AA53" s="450">
        <f t="shared" si="6"/>
        <v>0</v>
      </c>
    </row>
    <row r="54" spans="2:27" s="384" customFormat="1" ht="78.75">
      <c r="B54" s="374"/>
      <c r="C54" s="393" t="s">
        <v>588</v>
      </c>
      <c r="D54" s="394" t="s">
        <v>120</v>
      </c>
      <c r="E54" s="395" t="s">
        <v>273</v>
      </c>
      <c r="F54" s="396" t="s">
        <v>268</v>
      </c>
      <c r="G54" s="428" t="s">
        <v>42</v>
      </c>
      <c r="H54" s="456" t="s">
        <v>87</v>
      </c>
      <c r="I54" s="399">
        <v>3015.27</v>
      </c>
      <c r="J54" s="400">
        <v>5915</v>
      </c>
      <c r="K54" s="401">
        <v>4629.18</v>
      </c>
      <c r="L54" s="457">
        <v>8500</v>
      </c>
      <c r="M54" s="458">
        <v>5000</v>
      </c>
      <c r="N54" s="458">
        <v>5000</v>
      </c>
      <c r="O54" s="400">
        <v>6000</v>
      </c>
      <c r="P54" s="400">
        <v>725</v>
      </c>
      <c r="Q54" s="402"/>
      <c r="R54" s="450">
        <f>SUM(P36:P47,P51,P54)</f>
        <v>14260</v>
      </c>
      <c r="Y54" s="459">
        <v>510</v>
      </c>
      <c r="Z54" s="460">
        <f t="shared" si="5"/>
        <v>204</v>
      </c>
      <c r="AA54" s="450">
        <f t="shared" si="6"/>
        <v>714</v>
      </c>
    </row>
    <row r="55" spans="2:27" s="384" customFormat="1" ht="32.25" thickBot="1">
      <c r="B55" s="374"/>
      <c r="C55" s="446" t="s">
        <v>591</v>
      </c>
      <c r="D55" s="412" t="s">
        <v>120</v>
      </c>
      <c r="E55" s="413" t="s">
        <v>280</v>
      </c>
      <c r="F55" s="414" t="s">
        <v>281</v>
      </c>
      <c r="G55" s="415" t="s">
        <v>558</v>
      </c>
      <c r="H55" s="434" t="s">
        <v>88</v>
      </c>
      <c r="I55" s="417">
        <v>12.73</v>
      </c>
      <c r="J55" s="400">
        <v>13.33</v>
      </c>
      <c r="K55" s="401">
        <v>40.29</v>
      </c>
      <c r="L55" s="461">
        <v>50</v>
      </c>
      <c r="M55" s="432">
        <v>40</v>
      </c>
      <c r="N55" s="432">
        <v>40</v>
      </c>
      <c r="O55" s="400">
        <v>50</v>
      </c>
      <c r="P55" s="400">
        <v>60</v>
      </c>
      <c r="Q55" s="471"/>
    </row>
    <row r="56" spans="2:27" s="384" customFormat="1" ht="32.25" thickBot="1">
      <c r="B56" s="374">
        <v>0</v>
      </c>
      <c r="C56" s="418"/>
      <c r="D56" s="422"/>
      <c r="E56" s="425"/>
      <c r="F56" s="425"/>
      <c r="G56" s="545" t="s">
        <v>169</v>
      </c>
      <c r="H56" s="420"/>
      <c r="I56" s="421">
        <f>SUM(I54:I55)</f>
        <v>3028</v>
      </c>
      <c r="J56" s="421">
        <f t="shared" ref="J56:O56" si="9">SUM(J54:J55)</f>
        <v>5928.33</v>
      </c>
      <c r="K56" s="422">
        <f t="shared" si="9"/>
        <v>4669.47</v>
      </c>
      <c r="L56" s="382">
        <f t="shared" si="9"/>
        <v>8550</v>
      </c>
      <c r="M56" s="421">
        <f t="shared" si="9"/>
        <v>5040</v>
      </c>
      <c r="N56" s="421">
        <f t="shared" si="9"/>
        <v>5040</v>
      </c>
      <c r="O56" s="421">
        <f t="shared" si="9"/>
        <v>6050</v>
      </c>
      <c r="P56" s="421">
        <f>SUM(P54:P55)</f>
        <v>785</v>
      </c>
      <c r="Q56" s="424"/>
      <c r="Y56" s="450">
        <f>SUM(Y36:Y54)</f>
        <v>5540.65</v>
      </c>
      <c r="AA56" s="450">
        <f>SUM(AA36:AA54)</f>
        <v>7956.91</v>
      </c>
    </row>
    <row r="57" spans="2:27" s="384" customFormat="1" ht="81" customHeight="1" thickBot="1">
      <c r="B57" s="374">
        <v>0</v>
      </c>
      <c r="C57" s="438"/>
      <c r="D57" s="422"/>
      <c r="E57" s="546"/>
      <c r="F57" s="547"/>
      <c r="G57" s="469" t="s">
        <v>592</v>
      </c>
      <c r="H57" s="420"/>
      <c r="I57" s="421">
        <f>SUM(I49,I52,I56)</f>
        <v>3685.22</v>
      </c>
      <c r="J57" s="421">
        <f t="shared" ref="J57:O57" si="10">SUM(J49,J52,J56)</f>
        <v>6740.62</v>
      </c>
      <c r="K57" s="422">
        <f t="shared" si="10"/>
        <v>5358.8200000000006</v>
      </c>
      <c r="L57" s="382">
        <f t="shared" si="10"/>
        <v>10148</v>
      </c>
      <c r="M57" s="421">
        <f t="shared" si="10"/>
        <v>5848</v>
      </c>
      <c r="N57" s="421">
        <f t="shared" si="10"/>
        <v>5848</v>
      </c>
      <c r="O57" s="421">
        <f t="shared" si="10"/>
        <v>7227</v>
      </c>
      <c r="P57" s="421">
        <f>SUM(P49,P52,P56)</f>
        <v>14520</v>
      </c>
      <c r="Q57" s="424"/>
    </row>
    <row r="58" spans="2:27" s="384" customFormat="1" ht="50.25" customHeight="1" thickBot="1">
      <c r="B58" s="374">
        <v>0</v>
      </c>
      <c r="C58" s="451"/>
      <c r="D58" s="668" t="s">
        <v>593</v>
      </c>
      <c r="E58" s="669"/>
      <c r="F58" s="669"/>
      <c r="G58" s="669"/>
      <c r="H58" s="670"/>
      <c r="I58" s="651" t="s">
        <v>594</v>
      </c>
      <c r="J58" s="652"/>
      <c r="K58" s="652"/>
      <c r="L58" s="652"/>
      <c r="M58" s="652"/>
      <c r="N58" s="652"/>
      <c r="O58" s="652"/>
      <c r="P58" s="652"/>
      <c r="Q58" s="667"/>
    </row>
    <row r="59" spans="2:27" s="384" customFormat="1" ht="32.25" thickBot="1">
      <c r="B59" s="374">
        <v>0</v>
      </c>
      <c r="C59" s="385"/>
      <c r="D59" s="425"/>
      <c r="E59" s="425"/>
      <c r="F59" s="425"/>
      <c r="G59" s="426" t="s">
        <v>434</v>
      </c>
      <c r="H59" s="454"/>
      <c r="I59" s="422"/>
      <c r="J59" s="425"/>
      <c r="K59" s="425"/>
      <c r="L59" s="472"/>
      <c r="M59" s="425"/>
      <c r="N59" s="425"/>
      <c r="O59" s="425"/>
      <c r="P59" s="425"/>
      <c r="Q59" s="424"/>
    </row>
    <row r="60" spans="2:27" s="384" customFormat="1" ht="78.75">
      <c r="B60" s="374"/>
      <c r="C60" s="473" t="s">
        <v>595</v>
      </c>
      <c r="D60" s="394" t="s">
        <v>120</v>
      </c>
      <c r="E60" s="395" t="s">
        <v>282</v>
      </c>
      <c r="F60" s="396" t="s">
        <v>283</v>
      </c>
      <c r="G60" s="428" t="s">
        <v>129</v>
      </c>
      <c r="H60" s="398" t="s">
        <v>90</v>
      </c>
      <c r="I60" s="399">
        <v>238.65</v>
      </c>
      <c r="J60" s="400">
        <v>93.06</v>
      </c>
      <c r="K60" s="401">
        <v>1469.32</v>
      </c>
      <c r="L60" s="461">
        <v>1200</v>
      </c>
      <c r="M60" s="432">
        <v>8000</v>
      </c>
      <c r="N60" s="432">
        <v>8000</v>
      </c>
      <c r="O60" s="400">
        <v>1000</v>
      </c>
      <c r="P60" s="400">
        <v>1500</v>
      </c>
      <c r="Q60" s="402"/>
    </row>
    <row r="61" spans="2:27" s="384" customFormat="1" ht="78.75">
      <c r="B61" s="374"/>
      <c r="C61" s="393" t="s">
        <v>595</v>
      </c>
      <c r="D61" s="403" t="s">
        <v>120</v>
      </c>
      <c r="E61" s="404" t="s">
        <v>284</v>
      </c>
      <c r="F61" s="405" t="s">
        <v>285</v>
      </c>
      <c r="G61" s="406" t="s">
        <v>131</v>
      </c>
      <c r="H61" s="407" t="s">
        <v>224</v>
      </c>
      <c r="I61" s="400">
        <v>113.67</v>
      </c>
      <c r="J61" s="400">
        <v>137.13</v>
      </c>
      <c r="K61" s="401">
        <v>116.17</v>
      </c>
      <c r="L61" s="461">
        <v>100</v>
      </c>
      <c r="M61" s="432">
        <v>75</v>
      </c>
      <c r="N61" s="432">
        <v>75</v>
      </c>
      <c r="O61" s="400">
        <v>85</v>
      </c>
      <c r="P61" s="400">
        <v>100</v>
      </c>
      <c r="Q61" s="410"/>
    </row>
    <row r="62" spans="2:27" s="384" customFormat="1" ht="68.25" customHeight="1">
      <c r="B62" s="374"/>
      <c r="C62" s="474" t="s">
        <v>596</v>
      </c>
      <c r="D62" s="475" t="s">
        <v>120</v>
      </c>
      <c r="E62" s="476" t="s">
        <v>286</v>
      </c>
      <c r="F62" s="477" t="s">
        <v>287</v>
      </c>
      <c r="G62" s="397" t="s">
        <v>597</v>
      </c>
      <c r="H62" s="478" t="s">
        <v>89</v>
      </c>
      <c r="I62" s="479">
        <v>0</v>
      </c>
      <c r="J62" s="400">
        <v>0</v>
      </c>
      <c r="K62" s="401">
        <v>1755</v>
      </c>
      <c r="L62" s="461">
        <v>2500</v>
      </c>
      <c r="M62" s="432">
        <v>1500</v>
      </c>
      <c r="N62" s="432">
        <v>1500</v>
      </c>
      <c r="O62" s="400">
        <v>2500</v>
      </c>
      <c r="P62" s="400">
        <v>2500</v>
      </c>
      <c r="Q62" s="480"/>
    </row>
    <row r="63" spans="2:27" s="384" customFormat="1" ht="32.25" thickBot="1">
      <c r="B63" s="374"/>
      <c r="C63" s="411" t="s">
        <v>598</v>
      </c>
      <c r="D63" s="403" t="s">
        <v>120</v>
      </c>
      <c r="E63" s="476" t="s">
        <v>288</v>
      </c>
      <c r="F63" s="477" t="s">
        <v>289</v>
      </c>
      <c r="G63" s="406" t="s">
        <v>106</v>
      </c>
      <c r="H63" s="407" t="s">
        <v>92</v>
      </c>
      <c r="I63" s="400">
        <v>180.39</v>
      </c>
      <c r="J63" s="400">
        <v>397.36</v>
      </c>
      <c r="K63" s="401">
        <v>283.73</v>
      </c>
      <c r="L63" s="481">
        <v>500</v>
      </c>
      <c r="M63" s="400">
        <v>300</v>
      </c>
      <c r="N63" s="400">
        <v>300</v>
      </c>
      <c r="O63" s="400">
        <v>500</v>
      </c>
      <c r="P63" s="400">
        <v>500</v>
      </c>
      <c r="Q63" s="410"/>
    </row>
    <row r="64" spans="2:27" s="384" customFormat="1" ht="31.5">
      <c r="B64" s="374"/>
      <c r="C64" s="445"/>
      <c r="D64" s="403" t="s">
        <v>120</v>
      </c>
      <c r="E64" s="476" t="s">
        <v>288</v>
      </c>
      <c r="F64" s="477" t="s">
        <v>290</v>
      </c>
      <c r="G64" s="406" t="s">
        <v>599</v>
      </c>
      <c r="H64" s="407" t="s">
        <v>92</v>
      </c>
      <c r="I64" s="400">
        <v>0</v>
      </c>
      <c r="J64" s="400">
        <v>0</v>
      </c>
      <c r="K64" s="401">
        <v>148.31</v>
      </c>
      <c r="L64" s="457">
        <v>600</v>
      </c>
      <c r="M64" s="400">
        <v>10</v>
      </c>
      <c r="N64" s="400">
        <v>10</v>
      </c>
      <c r="O64" s="400">
        <v>10</v>
      </c>
      <c r="P64" s="400">
        <v>700</v>
      </c>
      <c r="Q64" s="410"/>
    </row>
    <row r="65" spans="2:17" s="384" customFormat="1" ht="78.75">
      <c r="B65" s="374"/>
      <c r="C65" s="393" t="s">
        <v>600</v>
      </c>
      <c r="D65" s="403" t="s">
        <v>120</v>
      </c>
      <c r="E65" s="476" t="s">
        <v>291</v>
      </c>
      <c r="F65" s="477" t="s">
        <v>292</v>
      </c>
      <c r="G65" s="482" t="s">
        <v>130</v>
      </c>
      <c r="H65" s="407" t="s">
        <v>91</v>
      </c>
      <c r="I65" s="400">
        <v>28.31</v>
      </c>
      <c r="J65" s="400">
        <v>16.73</v>
      </c>
      <c r="K65" s="401">
        <v>57.89</v>
      </c>
      <c r="L65" s="461">
        <v>200</v>
      </c>
      <c r="M65" s="432">
        <v>25</v>
      </c>
      <c r="N65" s="432">
        <v>25</v>
      </c>
      <c r="O65" s="400">
        <v>25</v>
      </c>
      <c r="P65" s="400">
        <v>150</v>
      </c>
      <c r="Q65" s="410"/>
    </row>
    <row r="66" spans="2:17" s="384" customFormat="1" ht="31.5">
      <c r="B66" s="374"/>
      <c r="C66" s="649" t="s">
        <v>601</v>
      </c>
      <c r="D66" s="403" t="s">
        <v>120</v>
      </c>
      <c r="E66" s="476" t="s">
        <v>293</v>
      </c>
      <c r="F66" s="477" t="s">
        <v>294</v>
      </c>
      <c r="G66" s="406" t="s">
        <v>22</v>
      </c>
      <c r="H66" s="407" t="s">
        <v>93</v>
      </c>
      <c r="I66" s="400">
        <v>263.54000000000002</v>
      </c>
      <c r="J66" s="400">
        <v>297.76</v>
      </c>
      <c r="K66" s="401">
        <v>372.86</v>
      </c>
      <c r="L66" s="461">
        <v>425</v>
      </c>
      <c r="M66" s="400">
        <v>350</v>
      </c>
      <c r="N66" s="400">
        <v>350</v>
      </c>
      <c r="O66" s="400">
        <v>500</v>
      </c>
      <c r="P66" s="400">
        <v>500</v>
      </c>
      <c r="Q66" s="410"/>
    </row>
    <row r="67" spans="2:17" s="384" customFormat="1" ht="31.5">
      <c r="B67" s="374"/>
      <c r="C67" s="650"/>
      <c r="D67" s="403" t="s">
        <v>120</v>
      </c>
      <c r="E67" s="476" t="s">
        <v>293</v>
      </c>
      <c r="F67" s="477" t="s">
        <v>295</v>
      </c>
      <c r="G67" s="406" t="s">
        <v>23</v>
      </c>
      <c r="H67" s="407" t="s">
        <v>93</v>
      </c>
      <c r="I67" s="400">
        <v>34.340000000000003</v>
      </c>
      <c r="J67" s="400">
        <v>31.05</v>
      </c>
      <c r="K67" s="401">
        <v>42.18</v>
      </c>
      <c r="L67" s="461">
        <v>30</v>
      </c>
      <c r="M67" s="400">
        <v>35</v>
      </c>
      <c r="N67" s="400">
        <v>35</v>
      </c>
      <c r="O67" s="400">
        <v>50</v>
      </c>
      <c r="P67" s="400">
        <v>50</v>
      </c>
      <c r="Q67" s="410"/>
    </row>
    <row r="68" spans="2:17" s="384" customFormat="1" ht="31.5">
      <c r="B68" s="374"/>
      <c r="C68" s="649" t="s">
        <v>601</v>
      </c>
      <c r="D68" s="403" t="s">
        <v>120</v>
      </c>
      <c r="E68" s="476" t="s">
        <v>293</v>
      </c>
      <c r="F68" s="477" t="s">
        <v>296</v>
      </c>
      <c r="G68" s="406" t="s">
        <v>24</v>
      </c>
      <c r="H68" s="407" t="s">
        <v>93</v>
      </c>
      <c r="I68" s="400">
        <v>72.25</v>
      </c>
      <c r="J68" s="400">
        <v>58.19</v>
      </c>
      <c r="K68" s="401">
        <v>64.39</v>
      </c>
      <c r="L68" s="461">
        <v>100</v>
      </c>
      <c r="M68" s="400">
        <v>40</v>
      </c>
      <c r="N68" s="400">
        <v>40</v>
      </c>
      <c r="O68" s="400">
        <v>50</v>
      </c>
      <c r="P68" s="400">
        <v>100</v>
      </c>
      <c r="Q68" s="410"/>
    </row>
    <row r="69" spans="2:17" s="384" customFormat="1" ht="31.5">
      <c r="B69" s="374"/>
      <c r="C69" s="663"/>
      <c r="D69" s="403" t="s">
        <v>120</v>
      </c>
      <c r="E69" s="476" t="s">
        <v>293</v>
      </c>
      <c r="F69" s="477" t="s">
        <v>297</v>
      </c>
      <c r="G69" s="406" t="s">
        <v>25</v>
      </c>
      <c r="H69" s="407" t="s">
        <v>93</v>
      </c>
      <c r="I69" s="400">
        <v>0.02</v>
      </c>
      <c r="J69" s="400">
        <v>0</v>
      </c>
      <c r="K69" s="401">
        <v>0.4</v>
      </c>
      <c r="L69" s="461">
        <v>1</v>
      </c>
      <c r="M69" s="400">
        <v>1</v>
      </c>
      <c r="N69" s="400">
        <v>1</v>
      </c>
      <c r="O69" s="400">
        <v>5</v>
      </c>
      <c r="P69" s="400">
        <v>5</v>
      </c>
      <c r="Q69" s="410"/>
    </row>
    <row r="70" spans="2:17" s="384" customFormat="1" ht="31.5">
      <c r="B70" s="374"/>
      <c r="C70" s="650"/>
      <c r="D70" s="403" t="s">
        <v>120</v>
      </c>
      <c r="E70" s="476" t="s">
        <v>298</v>
      </c>
      <c r="F70" s="477" t="s">
        <v>299</v>
      </c>
      <c r="G70" s="406" t="s">
        <v>242</v>
      </c>
      <c r="H70" s="407" t="s">
        <v>224</v>
      </c>
      <c r="I70" s="400">
        <v>0</v>
      </c>
      <c r="J70" s="400">
        <v>0</v>
      </c>
      <c r="K70" s="401">
        <v>0</v>
      </c>
      <c r="L70" s="461">
        <v>10000</v>
      </c>
      <c r="M70" s="400">
        <v>450</v>
      </c>
      <c r="N70" s="400">
        <v>450</v>
      </c>
      <c r="O70" s="400">
        <v>5550</v>
      </c>
      <c r="P70" s="400">
        <v>20000</v>
      </c>
      <c r="Q70" s="471"/>
    </row>
    <row r="71" spans="2:17" s="384" customFormat="1" ht="48" thickBot="1">
      <c r="B71" s="374"/>
      <c r="C71" s="483" t="s">
        <v>602</v>
      </c>
      <c r="D71" s="412" t="s">
        <v>120</v>
      </c>
      <c r="E71" s="484" t="s">
        <v>300</v>
      </c>
      <c r="F71" s="485" t="s">
        <v>301</v>
      </c>
      <c r="G71" s="415" t="s">
        <v>35</v>
      </c>
      <c r="H71" s="434" t="s">
        <v>232</v>
      </c>
      <c r="I71" s="417">
        <v>0</v>
      </c>
      <c r="J71" s="417">
        <v>0</v>
      </c>
      <c r="K71" s="486">
        <v>0</v>
      </c>
      <c r="L71" s="481">
        <v>0</v>
      </c>
      <c r="M71" s="487">
        <v>0</v>
      </c>
      <c r="N71" s="487">
        <v>0</v>
      </c>
      <c r="O71" s="417">
        <v>0</v>
      </c>
      <c r="P71" s="417">
        <v>0</v>
      </c>
      <c r="Q71" s="436"/>
    </row>
    <row r="72" spans="2:17" s="384" customFormat="1" ht="32.25" thickBot="1">
      <c r="B72" s="374">
        <v>0</v>
      </c>
      <c r="C72" s="418"/>
      <c r="D72" s="422"/>
      <c r="E72" s="425"/>
      <c r="F72" s="425"/>
      <c r="G72" s="420" t="s">
        <v>170</v>
      </c>
      <c r="H72" s="420"/>
      <c r="I72" s="421">
        <f>SUM(I60:I71)</f>
        <v>931.17</v>
      </c>
      <c r="J72" s="421">
        <f t="shared" ref="J72:P72" si="11">SUM(J60:J71)</f>
        <v>1031.28</v>
      </c>
      <c r="K72" s="422">
        <f t="shared" si="11"/>
        <v>4310.25</v>
      </c>
      <c r="L72" s="382">
        <f t="shared" si="11"/>
        <v>15656</v>
      </c>
      <c r="M72" s="421">
        <f t="shared" si="11"/>
        <v>10786</v>
      </c>
      <c r="N72" s="421">
        <f t="shared" si="11"/>
        <v>10786</v>
      </c>
      <c r="O72" s="421">
        <f t="shared" si="11"/>
        <v>10275</v>
      </c>
      <c r="P72" s="421">
        <f t="shared" si="11"/>
        <v>26105</v>
      </c>
      <c r="Q72" s="424"/>
    </row>
    <row r="73" spans="2:17" s="384" customFormat="1" ht="32.25" thickBot="1">
      <c r="B73" s="374">
        <v>0</v>
      </c>
      <c r="C73" s="385"/>
      <c r="D73" s="425"/>
      <c r="E73" s="425"/>
      <c r="F73" s="425"/>
      <c r="G73" s="426" t="s">
        <v>171</v>
      </c>
      <c r="H73" s="388"/>
      <c r="I73" s="389"/>
      <c r="J73" s="390"/>
      <c r="K73" s="390"/>
      <c r="L73" s="390"/>
      <c r="M73" s="390"/>
      <c r="N73" s="390"/>
      <c r="O73" s="390"/>
      <c r="P73" s="390"/>
      <c r="Q73" s="427"/>
    </row>
    <row r="74" spans="2:17" s="384" customFormat="1" ht="87.75" customHeight="1" thickBot="1">
      <c r="B74" s="374"/>
      <c r="C74" s="474" t="s">
        <v>595</v>
      </c>
      <c r="D74" s="412" t="s">
        <v>120</v>
      </c>
      <c r="E74" s="484" t="s">
        <v>302</v>
      </c>
      <c r="F74" s="485" t="s">
        <v>303</v>
      </c>
      <c r="G74" s="406" t="s">
        <v>250</v>
      </c>
      <c r="H74" s="469" t="s">
        <v>162</v>
      </c>
      <c r="I74" s="470">
        <v>234.16</v>
      </c>
      <c r="J74" s="400">
        <v>0</v>
      </c>
      <c r="K74" s="401">
        <v>776.05</v>
      </c>
      <c r="L74" s="457">
        <v>400</v>
      </c>
      <c r="M74" s="400">
        <v>400</v>
      </c>
      <c r="N74" s="400">
        <v>400</v>
      </c>
      <c r="O74" s="400">
        <v>500</v>
      </c>
      <c r="P74" s="400">
        <v>500</v>
      </c>
      <c r="Q74" s="441"/>
    </row>
    <row r="75" spans="2:17" s="384" customFormat="1" ht="48" customHeight="1" thickBot="1">
      <c r="B75" s="374">
        <v>0</v>
      </c>
      <c r="C75" s="418"/>
      <c r="D75" s="422"/>
      <c r="E75" s="425"/>
      <c r="F75" s="425"/>
      <c r="G75" s="420" t="s">
        <v>172</v>
      </c>
      <c r="H75" s="420"/>
      <c r="I75" s="421">
        <f>SUM(I74)</f>
        <v>234.16</v>
      </c>
      <c r="J75" s="421">
        <f t="shared" ref="J75:P75" si="12">SUM(J74)</f>
        <v>0</v>
      </c>
      <c r="K75" s="422">
        <f t="shared" si="12"/>
        <v>776.05</v>
      </c>
      <c r="L75" s="382">
        <f t="shared" si="12"/>
        <v>400</v>
      </c>
      <c r="M75" s="421">
        <f t="shared" si="12"/>
        <v>400</v>
      </c>
      <c r="N75" s="421">
        <f t="shared" si="12"/>
        <v>400</v>
      </c>
      <c r="O75" s="421">
        <f t="shared" si="12"/>
        <v>500</v>
      </c>
      <c r="P75" s="421">
        <f t="shared" si="12"/>
        <v>500</v>
      </c>
      <c r="Q75" s="383"/>
    </row>
    <row r="76" spans="2:17" s="384" customFormat="1" ht="32.25" thickBot="1">
      <c r="B76" s="374">
        <v>0</v>
      </c>
      <c r="C76" s="385"/>
      <c r="D76" s="425"/>
      <c r="E76" s="425"/>
      <c r="F76" s="425"/>
      <c r="G76" s="426" t="s">
        <v>173</v>
      </c>
      <c r="H76" s="388"/>
      <c r="I76" s="389"/>
      <c r="J76" s="390"/>
      <c r="K76" s="390"/>
      <c r="L76" s="464"/>
      <c r="M76" s="390"/>
      <c r="N76" s="390"/>
      <c r="O76" s="390"/>
      <c r="P76" s="390"/>
      <c r="Q76" s="427"/>
    </row>
    <row r="77" spans="2:17" s="384" customFormat="1" ht="63">
      <c r="B77" s="374"/>
      <c r="C77" s="474" t="s">
        <v>603</v>
      </c>
      <c r="D77" s="394" t="s">
        <v>120</v>
      </c>
      <c r="E77" s="395" t="s">
        <v>282</v>
      </c>
      <c r="F77" s="396" t="s">
        <v>268</v>
      </c>
      <c r="G77" s="428" t="s">
        <v>37</v>
      </c>
      <c r="H77" s="398" t="s">
        <v>90</v>
      </c>
      <c r="I77" s="429">
        <v>25.67</v>
      </c>
      <c r="J77" s="408">
        <v>17.29</v>
      </c>
      <c r="K77" s="409">
        <v>34.46</v>
      </c>
      <c r="L77" s="457">
        <v>30</v>
      </c>
      <c r="M77" s="432">
        <v>25</v>
      </c>
      <c r="N77" s="432">
        <v>25</v>
      </c>
      <c r="O77" s="400">
        <v>25</v>
      </c>
      <c r="P77" s="400">
        <v>30</v>
      </c>
      <c r="Q77" s="402"/>
    </row>
    <row r="78" spans="2:17" s="384" customFormat="1" ht="31.5">
      <c r="B78" s="374"/>
      <c r="C78" s="393" t="s">
        <v>596</v>
      </c>
      <c r="D78" s="403" t="s">
        <v>120</v>
      </c>
      <c r="E78" s="404" t="s">
        <v>286</v>
      </c>
      <c r="F78" s="405" t="s">
        <v>281</v>
      </c>
      <c r="G78" s="406" t="s">
        <v>132</v>
      </c>
      <c r="H78" s="431" t="s">
        <v>89</v>
      </c>
      <c r="I78" s="400">
        <v>8.82</v>
      </c>
      <c r="J78" s="400">
        <v>16.22</v>
      </c>
      <c r="K78" s="401">
        <v>424.68</v>
      </c>
      <c r="L78" s="461">
        <v>50</v>
      </c>
      <c r="M78" s="432">
        <v>10</v>
      </c>
      <c r="N78" s="432">
        <v>10</v>
      </c>
      <c r="O78" s="400">
        <v>10</v>
      </c>
      <c r="P78" s="400">
        <v>100</v>
      </c>
      <c r="Q78" s="410"/>
    </row>
    <row r="79" spans="2:17" s="384" customFormat="1" ht="31.5">
      <c r="B79" s="374"/>
      <c r="C79" s="430" t="s">
        <v>598</v>
      </c>
      <c r="D79" s="403" t="s">
        <v>120</v>
      </c>
      <c r="E79" s="404" t="s">
        <v>288</v>
      </c>
      <c r="F79" s="405" t="s">
        <v>270</v>
      </c>
      <c r="G79" s="406" t="s">
        <v>79</v>
      </c>
      <c r="H79" s="407" t="s">
        <v>92</v>
      </c>
      <c r="I79" s="400">
        <v>48.3</v>
      </c>
      <c r="J79" s="400">
        <v>62.85</v>
      </c>
      <c r="K79" s="401">
        <v>83.61</v>
      </c>
      <c r="L79" s="461">
        <v>50</v>
      </c>
      <c r="M79" s="400">
        <v>60</v>
      </c>
      <c r="N79" s="400">
        <v>60</v>
      </c>
      <c r="O79" s="400">
        <v>60</v>
      </c>
      <c r="P79" s="400">
        <v>60</v>
      </c>
      <c r="Q79" s="410"/>
    </row>
    <row r="80" spans="2:17" s="384" customFormat="1" ht="32.25" thickBot="1">
      <c r="B80" s="374"/>
      <c r="C80" s="447"/>
      <c r="D80" s="412" t="s">
        <v>120</v>
      </c>
      <c r="E80" s="413" t="s">
        <v>288</v>
      </c>
      <c r="F80" s="414" t="s">
        <v>271</v>
      </c>
      <c r="G80" s="415" t="s">
        <v>243</v>
      </c>
      <c r="H80" s="434" t="s">
        <v>92</v>
      </c>
      <c r="I80" s="417">
        <v>2.08</v>
      </c>
      <c r="J80" s="400">
        <v>4.24</v>
      </c>
      <c r="K80" s="401">
        <v>24.22</v>
      </c>
      <c r="L80" s="461">
        <v>5</v>
      </c>
      <c r="M80" s="400">
        <v>10</v>
      </c>
      <c r="N80" s="400">
        <v>10</v>
      </c>
      <c r="O80" s="400">
        <v>15</v>
      </c>
      <c r="P80" s="400">
        <v>15</v>
      </c>
      <c r="Q80" s="410"/>
    </row>
    <row r="81" spans="2:17" s="384" customFormat="1" ht="16.5" thickBot="1">
      <c r="B81" s="374">
        <v>0</v>
      </c>
      <c r="C81" s="418"/>
      <c r="D81" s="422"/>
      <c r="E81" s="425"/>
      <c r="F81" s="425"/>
      <c r="G81" s="420" t="s">
        <v>500</v>
      </c>
      <c r="H81" s="420"/>
      <c r="I81" s="421">
        <f>SUM(I77:I80)</f>
        <v>84.86999999999999</v>
      </c>
      <c r="J81" s="421">
        <f t="shared" ref="J81:P81" si="13">SUM(J77:J80)</f>
        <v>100.6</v>
      </c>
      <c r="K81" s="422">
        <f t="shared" si="13"/>
        <v>566.97</v>
      </c>
      <c r="L81" s="382">
        <f t="shared" si="13"/>
        <v>135</v>
      </c>
      <c r="M81" s="421">
        <f t="shared" si="13"/>
        <v>105</v>
      </c>
      <c r="N81" s="421">
        <f t="shared" si="13"/>
        <v>105</v>
      </c>
      <c r="O81" s="421">
        <f t="shared" si="13"/>
        <v>110</v>
      </c>
      <c r="P81" s="421">
        <f t="shared" si="13"/>
        <v>205</v>
      </c>
      <c r="Q81" s="424"/>
    </row>
    <row r="82" spans="2:17" s="384" customFormat="1" ht="63.75" thickBot="1">
      <c r="B82" s="374">
        <v>0</v>
      </c>
      <c r="C82" s="438"/>
      <c r="D82" s="422"/>
      <c r="E82" s="425"/>
      <c r="F82" s="439"/>
      <c r="G82" s="469" t="s">
        <v>604</v>
      </c>
      <c r="H82" s="420"/>
      <c r="I82" s="421">
        <f>SUM(I72,I75,I81)</f>
        <v>1250.1999999999998</v>
      </c>
      <c r="J82" s="421">
        <f t="shared" ref="J82:P82" si="14">SUM(J72,J75,J81)</f>
        <v>1131.8799999999999</v>
      </c>
      <c r="K82" s="422">
        <f t="shared" si="14"/>
        <v>5653.27</v>
      </c>
      <c r="L82" s="382">
        <f t="shared" si="14"/>
        <v>16191</v>
      </c>
      <c r="M82" s="421">
        <f t="shared" si="14"/>
        <v>11291</v>
      </c>
      <c r="N82" s="421">
        <f t="shared" si="14"/>
        <v>11291</v>
      </c>
      <c r="O82" s="421">
        <f t="shared" si="14"/>
        <v>10885</v>
      </c>
      <c r="P82" s="421">
        <f t="shared" si="14"/>
        <v>26810</v>
      </c>
      <c r="Q82" s="424"/>
    </row>
    <row r="83" spans="2:17" s="384" customFormat="1" ht="50.25" customHeight="1" thickBot="1">
      <c r="B83" s="374">
        <v>0</v>
      </c>
      <c r="C83" s="451"/>
      <c r="D83" s="654" t="s">
        <v>605</v>
      </c>
      <c r="E83" s="655"/>
      <c r="F83" s="655"/>
      <c r="G83" s="655"/>
      <c r="H83" s="656"/>
      <c r="I83" s="651" t="s">
        <v>606</v>
      </c>
      <c r="J83" s="652"/>
      <c r="K83" s="652"/>
      <c r="L83" s="652"/>
      <c r="M83" s="652"/>
      <c r="N83" s="652"/>
      <c r="O83" s="652"/>
      <c r="P83" s="652"/>
      <c r="Q83" s="667"/>
    </row>
    <row r="84" spans="2:17" s="384" customFormat="1" ht="32.25" thickBot="1">
      <c r="B84" s="374">
        <v>0</v>
      </c>
      <c r="C84" s="385"/>
      <c r="D84" s="488"/>
      <c r="E84" s="425"/>
      <c r="F84" s="425"/>
      <c r="G84" s="426" t="s">
        <v>174</v>
      </c>
      <c r="H84" s="454"/>
      <c r="I84" s="422"/>
      <c r="J84" s="425"/>
      <c r="K84" s="425"/>
      <c r="L84" s="472"/>
      <c r="M84" s="425"/>
      <c r="N84" s="425"/>
      <c r="O84" s="425"/>
      <c r="P84" s="425"/>
      <c r="Q84" s="424"/>
    </row>
    <row r="85" spans="2:17" s="384" customFormat="1" ht="47.25">
      <c r="B85" s="374"/>
      <c r="C85" s="489" t="s">
        <v>607</v>
      </c>
      <c r="D85" s="394" t="s">
        <v>120</v>
      </c>
      <c r="E85" s="395" t="s">
        <v>304</v>
      </c>
      <c r="F85" s="396" t="s">
        <v>305</v>
      </c>
      <c r="G85" s="428" t="s">
        <v>33</v>
      </c>
      <c r="H85" s="398" t="s">
        <v>232</v>
      </c>
      <c r="I85" s="399">
        <v>12.61</v>
      </c>
      <c r="J85" s="400">
        <v>15.94</v>
      </c>
      <c r="K85" s="401">
        <v>25.73</v>
      </c>
      <c r="L85" s="457">
        <v>25</v>
      </c>
      <c r="M85" s="432">
        <v>25</v>
      </c>
      <c r="N85" s="432">
        <v>25</v>
      </c>
      <c r="O85" s="400">
        <v>25</v>
      </c>
      <c r="P85" s="400">
        <v>40</v>
      </c>
      <c r="Q85" s="402"/>
    </row>
    <row r="86" spans="2:17" s="384" customFormat="1" ht="31.5">
      <c r="B86" s="374"/>
      <c r="C86" s="393" t="s">
        <v>608</v>
      </c>
      <c r="D86" s="403" t="s">
        <v>120</v>
      </c>
      <c r="E86" s="404" t="s">
        <v>306</v>
      </c>
      <c r="F86" s="405" t="s">
        <v>307</v>
      </c>
      <c r="G86" s="406" t="s">
        <v>34</v>
      </c>
      <c r="H86" s="407" t="s">
        <v>232</v>
      </c>
      <c r="I86" s="400">
        <v>1.94</v>
      </c>
      <c r="J86" s="400">
        <v>6.03</v>
      </c>
      <c r="K86" s="401">
        <v>10.11</v>
      </c>
      <c r="L86" s="461">
        <v>10</v>
      </c>
      <c r="M86" s="432">
        <v>10</v>
      </c>
      <c r="N86" s="432">
        <v>10</v>
      </c>
      <c r="O86" s="400">
        <v>10</v>
      </c>
      <c r="P86" s="400">
        <v>10</v>
      </c>
      <c r="Q86" s="410"/>
    </row>
    <row r="87" spans="2:17" s="384" customFormat="1" ht="31.5">
      <c r="B87" s="374"/>
      <c r="C87" s="444"/>
      <c r="D87" s="403" t="s">
        <v>120</v>
      </c>
      <c r="E87" s="404" t="s">
        <v>306</v>
      </c>
      <c r="F87" s="405" t="s">
        <v>308</v>
      </c>
      <c r="G87" s="406" t="s">
        <v>109</v>
      </c>
      <c r="H87" s="407" t="s">
        <v>232</v>
      </c>
      <c r="I87" s="400">
        <v>20.02</v>
      </c>
      <c r="J87" s="400">
        <v>20.190000000000001</v>
      </c>
      <c r="K87" s="401">
        <v>31.15</v>
      </c>
      <c r="L87" s="461">
        <v>50</v>
      </c>
      <c r="M87" s="432">
        <v>40</v>
      </c>
      <c r="N87" s="432">
        <v>40</v>
      </c>
      <c r="O87" s="400">
        <v>50</v>
      </c>
      <c r="P87" s="400">
        <v>50</v>
      </c>
      <c r="Q87" s="410"/>
    </row>
    <row r="88" spans="2:17" s="384" customFormat="1" ht="31.5">
      <c r="B88" s="374"/>
      <c r="C88" s="393" t="s">
        <v>608</v>
      </c>
      <c r="D88" s="403" t="s">
        <v>120</v>
      </c>
      <c r="E88" s="404" t="s">
        <v>309</v>
      </c>
      <c r="F88" s="405" t="s">
        <v>310</v>
      </c>
      <c r="G88" s="406" t="s">
        <v>133</v>
      </c>
      <c r="H88" s="407" t="s">
        <v>231</v>
      </c>
      <c r="I88" s="400">
        <v>4.4800000000000004</v>
      </c>
      <c r="J88" s="400">
        <v>171.03</v>
      </c>
      <c r="K88" s="401">
        <v>2.39</v>
      </c>
      <c r="L88" s="461">
        <v>15</v>
      </c>
      <c r="M88" s="432">
        <v>5</v>
      </c>
      <c r="N88" s="432">
        <v>5</v>
      </c>
      <c r="O88" s="400">
        <v>10</v>
      </c>
      <c r="P88" s="400">
        <v>10</v>
      </c>
      <c r="Q88" s="410"/>
    </row>
    <row r="89" spans="2:17" s="384" customFormat="1" ht="47.25">
      <c r="B89" s="374"/>
      <c r="C89" s="393" t="s">
        <v>609</v>
      </c>
      <c r="D89" s="403" t="s">
        <v>120</v>
      </c>
      <c r="E89" s="404" t="s">
        <v>311</v>
      </c>
      <c r="F89" s="405" t="s">
        <v>312</v>
      </c>
      <c r="G89" s="406" t="s">
        <v>32</v>
      </c>
      <c r="H89" s="407" t="s">
        <v>232</v>
      </c>
      <c r="I89" s="400">
        <v>2.54</v>
      </c>
      <c r="J89" s="400">
        <v>5.37</v>
      </c>
      <c r="K89" s="401">
        <v>0.02</v>
      </c>
      <c r="L89" s="461">
        <v>5</v>
      </c>
      <c r="M89" s="432">
        <v>1</v>
      </c>
      <c r="N89" s="432">
        <v>1</v>
      </c>
      <c r="O89" s="400">
        <v>1</v>
      </c>
      <c r="P89" s="400">
        <v>5</v>
      </c>
      <c r="Q89" s="410"/>
    </row>
    <row r="90" spans="2:17" s="384" customFormat="1" ht="31.5">
      <c r="B90" s="374"/>
      <c r="C90" s="649" t="s">
        <v>610</v>
      </c>
      <c r="D90" s="403" t="s">
        <v>120</v>
      </c>
      <c r="E90" s="404" t="s">
        <v>313</v>
      </c>
      <c r="F90" s="405" t="s">
        <v>314</v>
      </c>
      <c r="G90" s="448" t="s">
        <v>36</v>
      </c>
      <c r="H90" s="407" t="s">
        <v>232</v>
      </c>
      <c r="I90" s="490">
        <v>5.25</v>
      </c>
      <c r="J90" s="400">
        <v>0</v>
      </c>
      <c r="K90" s="401">
        <v>0</v>
      </c>
      <c r="L90" s="461">
        <v>40</v>
      </c>
      <c r="M90" s="432">
        <v>1</v>
      </c>
      <c r="N90" s="432">
        <v>1</v>
      </c>
      <c r="O90" s="400">
        <v>1</v>
      </c>
      <c r="P90" s="400">
        <v>1</v>
      </c>
      <c r="Q90" s="471"/>
    </row>
    <row r="91" spans="2:17" s="384" customFormat="1" ht="31.5">
      <c r="B91" s="374"/>
      <c r="C91" s="663"/>
      <c r="D91" s="403" t="s">
        <v>120</v>
      </c>
      <c r="E91" s="404" t="s">
        <v>315</v>
      </c>
      <c r="F91" s="405" t="s">
        <v>316</v>
      </c>
      <c r="G91" s="406" t="s">
        <v>110</v>
      </c>
      <c r="H91" s="407" t="s">
        <v>232</v>
      </c>
      <c r="I91" s="400">
        <v>77</v>
      </c>
      <c r="J91" s="400">
        <v>112.77</v>
      </c>
      <c r="K91" s="401">
        <v>73.16</v>
      </c>
      <c r="L91" s="461">
        <v>200</v>
      </c>
      <c r="M91" s="432">
        <v>50</v>
      </c>
      <c r="N91" s="432">
        <v>50</v>
      </c>
      <c r="O91" s="400">
        <v>60</v>
      </c>
      <c r="P91" s="400">
        <v>100</v>
      </c>
      <c r="Q91" s="410"/>
    </row>
    <row r="92" spans="2:17" s="384" customFormat="1" ht="31.5">
      <c r="B92" s="374"/>
      <c r="C92" s="650"/>
      <c r="D92" s="403" t="s">
        <v>120</v>
      </c>
      <c r="E92" s="404" t="s">
        <v>313</v>
      </c>
      <c r="F92" s="405" t="s">
        <v>317</v>
      </c>
      <c r="G92" s="406" t="s">
        <v>103</v>
      </c>
      <c r="H92" s="407" t="s">
        <v>232</v>
      </c>
      <c r="I92" s="400">
        <v>44.69</v>
      </c>
      <c r="J92" s="400">
        <v>16.11</v>
      </c>
      <c r="K92" s="401">
        <v>39.65</v>
      </c>
      <c r="L92" s="461">
        <v>15</v>
      </c>
      <c r="M92" s="432">
        <v>50</v>
      </c>
      <c r="N92" s="432">
        <v>50</v>
      </c>
      <c r="O92" s="400">
        <v>25</v>
      </c>
      <c r="P92" s="400">
        <v>25</v>
      </c>
      <c r="Q92" s="410"/>
    </row>
    <row r="93" spans="2:17" s="384" customFormat="1" ht="63">
      <c r="B93" s="374"/>
      <c r="C93" s="446" t="s">
        <v>611</v>
      </c>
      <c r="D93" s="403" t="s">
        <v>120</v>
      </c>
      <c r="E93" s="404" t="s">
        <v>318</v>
      </c>
      <c r="F93" s="405" t="s">
        <v>319</v>
      </c>
      <c r="G93" s="397" t="s">
        <v>228</v>
      </c>
      <c r="H93" s="491" t="s">
        <v>92</v>
      </c>
      <c r="I93" s="479">
        <v>0</v>
      </c>
      <c r="J93" s="400">
        <v>0</v>
      </c>
      <c r="K93" s="401">
        <v>0</v>
      </c>
      <c r="L93" s="461">
        <v>0.01</v>
      </c>
      <c r="M93" s="400">
        <v>0.01</v>
      </c>
      <c r="N93" s="400">
        <v>0.01</v>
      </c>
      <c r="O93" s="400">
        <v>0.01</v>
      </c>
      <c r="P93" s="400">
        <v>0.01</v>
      </c>
      <c r="Q93" s="480"/>
    </row>
    <row r="94" spans="2:17" s="384" customFormat="1" ht="48" thickBot="1">
      <c r="B94" s="374"/>
      <c r="C94" s="393" t="s">
        <v>609</v>
      </c>
      <c r="D94" s="403" t="s">
        <v>120</v>
      </c>
      <c r="E94" s="404" t="s">
        <v>318</v>
      </c>
      <c r="F94" s="405" t="s">
        <v>320</v>
      </c>
      <c r="G94" s="482" t="s">
        <v>216</v>
      </c>
      <c r="H94" s="407" t="s">
        <v>92</v>
      </c>
      <c r="I94" s="400">
        <v>0</v>
      </c>
      <c r="J94" s="400">
        <v>0</v>
      </c>
      <c r="K94" s="401">
        <v>0</v>
      </c>
      <c r="L94" s="481">
        <v>0.01</v>
      </c>
      <c r="M94" s="400">
        <v>0.01</v>
      </c>
      <c r="N94" s="400">
        <v>0.01</v>
      </c>
      <c r="O94" s="400">
        <v>0.01</v>
      </c>
      <c r="P94" s="400">
        <v>0.01</v>
      </c>
      <c r="Q94" s="410"/>
    </row>
    <row r="95" spans="2:17" s="384" customFormat="1" ht="31.5">
      <c r="B95" s="374"/>
      <c r="C95" s="444" t="s">
        <v>612</v>
      </c>
      <c r="D95" s="403" t="s">
        <v>120</v>
      </c>
      <c r="E95" s="404" t="s">
        <v>321</v>
      </c>
      <c r="F95" s="405" t="s">
        <v>322</v>
      </c>
      <c r="G95" s="397" t="s">
        <v>104</v>
      </c>
      <c r="H95" s="491" t="s">
        <v>94</v>
      </c>
      <c r="I95" s="479">
        <v>7547.96</v>
      </c>
      <c r="J95" s="400">
        <v>8147.69</v>
      </c>
      <c r="K95" s="401">
        <v>9110.49</v>
      </c>
      <c r="L95" s="457">
        <v>15000</v>
      </c>
      <c r="M95" s="458">
        <v>10500</v>
      </c>
      <c r="N95" s="458">
        <v>10500</v>
      </c>
      <c r="O95" s="400">
        <v>12500</v>
      </c>
      <c r="P95" s="400">
        <v>15000</v>
      </c>
      <c r="Q95" s="480"/>
    </row>
    <row r="96" spans="2:17" s="384" customFormat="1" ht="30" customHeight="1" thickBot="1">
      <c r="B96" s="374"/>
      <c r="C96" s="430"/>
      <c r="D96" s="412" t="s">
        <v>120</v>
      </c>
      <c r="E96" s="413" t="s">
        <v>321</v>
      </c>
      <c r="F96" s="414" t="s">
        <v>323</v>
      </c>
      <c r="G96" s="406" t="s">
        <v>251</v>
      </c>
      <c r="H96" s="407" t="s">
        <v>94</v>
      </c>
      <c r="I96" s="400">
        <v>158.85</v>
      </c>
      <c r="J96" s="400">
        <v>1021.96</v>
      </c>
      <c r="K96" s="401">
        <v>456.26</v>
      </c>
      <c r="L96" s="461">
        <v>100</v>
      </c>
      <c r="M96" s="458">
        <v>250</v>
      </c>
      <c r="N96" s="458">
        <v>250</v>
      </c>
      <c r="O96" s="400">
        <v>150</v>
      </c>
      <c r="P96" s="400">
        <v>250</v>
      </c>
      <c r="Q96" s="410"/>
    </row>
    <row r="97" spans="2:17" s="384" customFormat="1" ht="16.5" thickBot="1">
      <c r="B97" s="374">
        <v>0</v>
      </c>
      <c r="C97" s="418"/>
      <c r="D97" s="452"/>
      <c r="E97" s="453"/>
      <c r="F97" s="453"/>
      <c r="G97" s="420" t="s">
        <v>447</v>
      </c>
      <c r="H97" s="420"/>
      <c r="I97" s="421">
        <f>SUM(I85:I96)</f>
        <v>7875.34</v>
      </c>
      <c r="J97" s="421">
        <f t="shared" ref="J97:P97" si="15">SUM(J85:J96)</f>
        <v>9517.09</v>
      </c>
      <c r="K97" s="422">
        <f t="shared" si="15"/>
        <v>9748.9599999999991</v>
      </c>
      <c r="L97" s="382">
        <f t="shared" si="15"/>
        <v>15460.02</v>
      </c>
      <c r="M97" s="421">
        <f t="shared" si="15"/>
        <v>10932.02</v>
      </c>
      <c r="N97" s="421">
        <f t="shared" si="15"/>
        <v>10932.02</v>
      </c>
      <c r="O97" s="421">
        <f t="shared" si="15"/>
        <v>12832.02</v>
      </c>
      <c r="P97" s="421">
        <f t="shared" si="15"/>
        <v>15491.02</v>
      </c>
      <c r="Q97" s="424"/>
    </row>
    <row r="98" spans="2:17" s="384" customFormat="1" ht="32.25" thickBot="1">
      <c r="B98" s="374">
        <v>0</v>
      </c>
      <c r="C98" s="385"/>
      <c r="D98" s="453"/>
      <c r="E98" s="453"/>
      <c r="F98" s="453"/>
      <c r="G98" s="426" t="s">
        <v>175</v>
      </c>
      <c r="H98" s="388"/>
      <c r="I98" s="389"/>
      <c r="J98" s="390"/>
      <c r="K98" s="390"/>
      <c r="L98" s="464"/>
      <c r="M98" s="390"/>
      <c r="N98" s="390"/>
      <c r="O98" s="390"/>
      <c r="P98" s="390"/>
      <c r="Q98" s="427"/>
    </row>
    <row r="99" spans="2:17" s="384" customFormat="1" ht="63">
      <c r="B99" s="374"/>
      <c r="C99" s="375" t="s">
        <v>613</v>
      </c>
      <c r="D99" s="495" t="s">
        <v>120</v>
      </c>
      <c r="E99" s="496" t="s">
        <v>324</v>
      </c>
      <c r="F99" s="497" t="s">
        <v>325</v>
      </c>
      <c r="G99" s="498" t="s">
        <v>107</v>
      </c>
      <c r="H99" s="499" t="s">
        <v>232</v>
      </c>
      <c r="I99" s="500">
        <v>2.33</v>
      </c>
      <c r="J99" s="501">
        <v>14.68</v>
      </c>
      <c r="K99" s="502">
        <v>0</v>
      </c>
      <c r="L99" s="391">
        <v>50</v>
      </c>
      <c r="M99" s="503">
        <v>50</v>
      </c>
      <c r="N99" s="503">
        <v>50</v>
      </c>
      <c r="O99" s="490">
        <v>50</v>
      </c>
      <c r="P99" s="490">
        <v>50</v>
      </c>
      <c r="Q99" s="504"/>
    </row>
    <row r="100" spans="2:17" s="384" customFormat="1" ht="31.5">
      <c r="B100" s="374"/>
      <c r="C100" s="430"/>
      <c r="D100" s="403" t="s">
        <v>120</v>
      </c>
      <c r="E100" s="404" t="s">
        <v>324</v>
      </c>
      <c r="F100" s="405" t="s">
        <v>326</v>
      </c>
      <c r="G100" s="406" t="s">
        <v>108</v>
      </c>
      <c r="H100" s="407" t="s">
        <v>232</v>
      </c>
      <c r="I100" s="408">
        <v>0</v>
      </c>
      <c r="J100" s="408">
        <v>0</v>
      </c>
      <c r="K100" s="409">
        <v>0</v>
      </c>
      <c r="L100" s="461">
        <v>900</v>
      </c>
      <c r="M100" s="432">
        <v>900</v>
      </c>
      <c r="N100" s="432">
        <v>900</v>
      </c>
      <c r="O100" s="400">
        <v>900</v>
      </c>
      <c r="P100" s="400">
        <v>1400</v>
      </c>
      <c r="Q100" s="410"/>
    </row>
    <row r="101" spans="2:17" s="384" customFormat="1" ht="94.5">
      <c r="B101" s="374"/>
      <c r="C101" s="446" t="s">
        <v>610</v>
      </c>
      <c r="D101" s="403" t="s">
        <v>120</v>
      </c>
      <c r="E101" s="476" t="s">
        <v>327</v>
      </c>
      <c r="F101" s="477" t="s">
        <v>328</v>
      </c>
      <c r="G101" s="448" t="s">
        <v>53</v>
      </c>
      <c r="H101" s="505" t="s">
        <v>231</v>
      </c>
      <c r="I101" s="490">
        <v>29.65</v>
      </c>
      <c r="J101" s="400">
        <v>31.7</v>
      </c>
      <c r="K101" s="401">
        <v>2.1</v>
      </c>
      <c r="L101" s="461">
        <v>50</v>
      </c>
      <c r="M101" s="432">
        <v>1</v>
      </c>
      <c r="N101" s="432">
        <v>1</v>
      </c>
      <c r="O101" s="400">
        <v>1</v>
      </c>
      <c r="P101" s="400">
        <v>50</v>
      </c>
      <c r="Q101" s="471"/>
    </row>
    <row r="102" spans="2:17" s="384" customFormat="1" ht="35.25" customHeight="1">
      <c r="B102" s="374"/>
      <c r="C102" s="649" t="s">
        <v>612</v>
      </c>
      <c r="D102" s="403" t="s">
        <v>120</v>
      </c>
      <c r="E102" s="476" t="s">
        <v>321</v>
      </c>
      <c r="F102" s="477" t="s">
        <v>329</v>
      </c>
      <c r="G102" s="406" t="s">
        <v>134</v>
      </c>
      <c r="H102" s="407" t="s">
        <v>94</v>
      </c>
      <c r="I102" s="400">
        <v>0</v>
      </c>
      <c r="J102" s="400">
        <v>63.9</v>
      </c>
      <c r="K102" s="401">
        <v>0</v>
      </c>
      <c r="L102" s="461">
        <v>50</v>
      </c>
      <c r="M102" s="458">
        <v>5</v>
      </c>
      <c r="N102" s="458">
        <v>5</v>
      </c>
      <c r="O102" s="400">
        <v>5</v>
      </c>
      <c r="P102" s="400">
        <v>5</v>
      </c>
      <c r="Q102" s="410"/>
    </row>
    <row r="103" spans="2:17" s="384" customFormat="1" ht="32.25" customHeight="1" thickBot="1">
      <c r="B103" s="374"/>
      <c r="C103" s="666"/>
      <c r="D103" s="412" t="s">
        <v>120</v>
      </c>
      <c r="E103" s="484" t="s">
        <v>321</v>
      </c>
      <c r="F103" s="485" t="s">
        <v>330</v>
      </c>
      <c r="G103" s="492" t="s">
        <v>614</v>
      </c>
      <c r="H103" s="493" t="s">
        <v>94</v>
      </c>
      <c r="I103" s="494">
        <v>0.69</v>
      </c>
      <c r="J103" s="408">
        <v>0</v>
      </c>
      <c r="K103" s="409">
        <v>0</v>
      </c>
      <c r="L103" s="461">
        <v>1</v>
      </c>
      <c r="M103" s="458">
        <v>1</v>
      </c>
      <c r="N103" s="458">
        <v>1</v>
      </c>
      <c r="O103" s="400">
        <v>1</v>
      </c>
      <c r="P103" s="400">
        <v>1</v>
      </c>
      <c r="Q103" s="480"/>
    </row>
    <row r="104" spans="2:17" s="384" customFormat="1" ht="16.5" thickBot="1">
      <c r="B104" s="374">
        <v>0</v>
      </c>
      <c r="C104" s="418"/>
      <c r="D104" s="452"/>
      <c r="E104" s="453"/>
      <c r="F104" s="453"/>
      <c r="G104" s="420" t="s">
        <v>448</v>
      </c>
      <c r="H104" s="420"/>
      <c r="I104" s="421">
        <f>SUM(I99:I103)</f>
        <v>32.669999999999995</v>
      </c>
      <c r="J104" s="421">
        <f t="shared" ref="J104:P104" si="16">SUM(J99:J103)</f>
        <v>110.28</v>
      </c>
      <c r="K104" s="422">
        <f t="shared" si="16"/>
        <v>2.1</v>
      </c>
      <c r="L104" s="382">
        <f t="shared" si="16"/>
        <v>1051</v>
      </c>
      <c r="M104" s="421">
        <f t="shared" si="16"/>
        <v>957</v>
      </c>
      <c r="N104" s="421">
        <f t="shared" si="16"/>
        <v>957</v>
      </c>
      <c r="O104" s="421">
        <f t="shared" si="16"/>
        <v>957</v>
      </c>
      <c r="P104" s="421">
        <f t="shared" si="16"/>
        <v>1506</v>
      </c>
      <c r="Q104" s="424"/>
    </row>
    <row r="105" spans="2:17" s="384" customFormat="1" ht="32.25" thickBot="1">
      <c r="B105" s="374">
        <v>0</v>
      </c>
      <c r="C105" s="385"/>
      <c r="D105" s="453"/>
      <c r="E105" s="453"/>
      <c r="F105" s="453"/>
      <c r="G105" s="426" t="s">
        <v>176</v>
      </c>
      <c r="H105" s="388"/>
      <c r="I105" s="389"/>
      <c r="J105" s="390"/>
      <c r="K105" s="390"/>
      <c r="L105" s="390"/>
      <c r="M105" s="390"/>
      <c r="N105" s="390"/>
      <c r="O105" s="390"/>
      <c r="P105" s="390"/>
      <c r="Q105" s="427"/>
    </row>
    <row r="106" spans="2:17" ht="48" thickBot="1">
      <c r="C106" s="134" t="s">
        <v>615</v>
      </c>
      <c r="D106" s="278" t="s">
        <v>120</v>
      </c>
      <c r="E106" s="279" t="s">
        <v>331</v>
      </c>
      <c r="F106" s="280" t="s">
        <v>268</v>
      </c>
      <c r="G106" s="281" t="s">
        <v>551</v>
      </c>
      <c r="H106" s="240" t="s">
        <v>232</v>
      </c>
      <c r="I106" s="283">
        <v>13.21</v>
      </c>
      <c r="J106" s="229">
        <v>18.25</v>
      </c>
      <c r="K106" s="229">
        <v>24.02</v>
      </c>
      <c r="L106" s="231">
        <v>25</v>
      </c>
      <c r="M106" s="238">
        <v>25</v>
      </c>
      <c r="N106" s="238">
        <v>25</v>
      </c>
      <c r="O106" s="229">
        <v>25</v>
      </c>
      <c r="P106" s="229">
        <v>25</v>
      </c>
      <c r="Q106" s="288"/>
    </row>
    <row r="107" spans="2:17" ht="47.25" customHeight="1" thickBot="1">
      <c r="B107" s="189">
        <v>0</v>
      </c>
      <c r="C107" s="186"/>
      <c r="D107" s="220"/>
      <c r="E107" s="217"/>
      <c r="F107" s="217"/>
      <c r="G107" s="251" t="s">
        <v>177</v>
      </c>
      <c r="H107" s="251"/>
      <c r="I107" s="252">
        <f>SUM(I106)</f>
        <v>13.21</v>
      </c>
      <c r="J107" s="252">
        <f t="shared" ref="J107:P107" si="17">SUM(J106)</f>
        <v>18.25</v>
      </c>
      <c r="K107" s="252">
        <f t="shared" si="17"/>
        <v>24.02</v>
      </c>
      <c r="L107" s="255">
        <f t="shared" si="17"/>
        <v>25</v>
      </c>
      <c r="M107" s="252">
        <f t="shared" si="17"/>
        <v>25</v>
      </c>
      <c r="N107" s="252">
        <f t="shared" si="17"/>
        <v>25</v>
      </c>
      <c r="O107" s="252">
        <f t="shared" si="17"/>
        <v>25</v>
      </c>
      <c r="P107" s="252">
        <f t="shared" si="17"/>
        <v>25</v>
      </c>
      <c r="Q107" s="222"/>
    </row>
    <row r="108" spans="2:17" ht="32.25" thickBot="1">
      <c r="B108" s="189">
        <v>0</v>
      </c>
      <c r="C108" s="187"/>
      <c r="D108" s="220"/>
      <c r="E108" s="217"/>
      <c r="F108" s="256"/>
      <c r="G108" s="282" t="s">
        <v>616</v>
      </c>
      <c r="H108" s="251"/>
      <c r="I108" s="252">
        <f>SUM(I97,I104,I107)</f>
        <v>7921.22</v>
      </c>
      <c r="J108" s="252">
        <f t="shared" ref="J108:P108" si="18">SUM(J97,J104,J107)</f>
        <v>9645.6200000000008</v>
      </c>
      <c r="K108" s="220">
        <f t="shared" si="18"/>
        <v>9775.08</v>
      </c>
      <c r="L108" s="247">
        <f t="shared" si="18"/>
        <v>16536.02</v>
      </c>
      <c r="M108" s="252">
        <f t="shared" si="18"/>
        <v>11914.02</v>
      </c>
      <c r="N108" s="252">
        <f t="shared" si="18"/>
        <v>11914.02</v>
      </c>
      <c r="O108" s="252">
        <f t="shared" si="18"/>
        <v>13814.02</v>
      </c>
      <c r="P108" s="252">
        <f t="shared" si="18"/>
        <v>17022.02</v>
      </c>
      <c r="Q108" s="222"/>
    </row>
    <row r="109" spans="2:17" ht="48" customHeight="1" thickBot="1">
      <c r="B109" s="189">
        <v>0</v>
      </c>
      <c r="C109" s="215"/>
      <c r="D109" s="660" t="s">
        <v>617</v>
      </c>
      <c r="E109" s="661"/>
      <c r="F109" s="661"/>
      <c r="G109" s="661"/>
      <c r="H109" s="662"/>
      <c r="I109" s="646" t="s">
        <v>618</v>
      </c>
      <c r="J109" s="647"/>
      <c r="K109" s="647"/>
      <c r="L109" s="647"/>
      <c r="M109" s="647"/>
      <c r="N109" s="647"/>
      <c r="O109" s="647"/>
      <c r="P109" s="647"/>
      <c r="Q109" s="648"/>
    </row>
    <row r="110" spans="2:17" s="384" customFormat="1" ht="32.25" thickBot="1">
      <c r="B110" s="374">
        <v>0</v>
      </c>
      <c r="C110" s="385"/>
      <c r="D110" s="425"/>
      <c r="E110" s="425"/>
      <c r="F110" s="425"/>
      <c r="G110" s="426" t="s">
        <v>435</v>
      </c>
      <c r="H110" s="454"/>
      <c r="I110" s="422"/>
      <c r="J110" s="425"/>
      <c r="K110" s="425"/>
      <c r="L110" s="472"/>
      <c r="M110" s="425"/>
      <c r="N110" s="425"/>
      <c r="O110" s="425"/>
      <c r="P110" s="425"/>
      <c r="Q110" s="427"/>
    </row>
    <row r="111" spans="2:17" s="384" customFormat="1" ht="33" customHeight="1">
      <c r="B111" s="374"/>
      <c r="C111" s="375" t="s">
        <v>619</v>
      </c>
      <c r="D111" s="394" t="s">
        <v>120</v>
      </c>
      <c r="E111" s="395" t="s">
        <v>332</v>
      </c>
      <c r="F111" s="396" t="s">
        <v>333</v>
      </c>
      <c r="G111" s="428" t="s">
        <v>28</v>
      </c>
      <c r="H111" s="398" t="s">
        <v>226</v>
      </c>
      <c r="I111" s="399">
        <v>1.1399999999999999</v>
      </c>
      <c r="J111" s="400">
        <v>0.87</v>
      </c>
      <c r="K111" s="401">
        <v>0.45</v>
      </c>
      <c r="L111" s="461">
        <v>1.3</v>
      </c>
      <c r="M111" s="432">
        <v>1</v>
      </c>
      <c r="N111" s="432">
        <v>1</v>
      </c>
      <c r="O111" s="400">
        <v>1</v>
      </c>
      <c r="P111" s="400">
        <v>1</v>
      </c>
      <c r="Q111" s="402"/>
    </row>
    <row r="112" spans="2:17" s="384" customFormat="1" ht="30" customHeight="1">
      <c r="B112" s="374"/>
      <c r="C112" s="444"/>
      <c r="D112" s="403" t="s">
        <v>120</v>
      </c>
      <c r="E112" s="476" t="s">
        <v>332</v>
      </c>
      <c r="F112" s="477" t="s">
        <v>334</v>
      </c>
      <c r="G112" s="406" t="s">
        <v>29</v>
      </c>
      <c r="H112" s="407" t="s">
        <v>226</v>
      </c>
      <c r="I112" s="400">
        <v>0</v>
      </c>
      <c r="J112" s="400">
        <v>0.16</v>
      </c>
      <c r="K112" s="401">
        <v>0.52</v>
      </c>
      <c r="L112" s="461">
        <v>0.75</v>
      </c>
      <c r="M112" s="432">
        <v>0.5</v>
      </c>
      <c r="N112" s="432">
        <v>0.5</v>
      </c>
      <c r="O112" s="400">
        <v>0.5</v>
      </c>
      <c r="P112" s="400">
        <v>0.5</v>
      </c>
      <c r="Q112" s="410"/>
    </row>
    <row r="113" spans="2:17" s="384" customFormat="1" ht="30" customHeight="1">
      <c r="B113" s="374"/>
      <c r="C113" s="445"/>
      <c r="D113" s="403" t="s">
        <v>120</v>
      </c>
      <c r="E113" s="476" t="s">
        <v>332</v>
      </c>
      <c r="F113" s="477" t="s">
        <v>335</v>
      </c>
      <c r="G113" s="406" t="s">
        <v>30</v>
      </c>
      <c r="H113" s="407" t="s">
        <v>226</v>
      </c>
      <c r="I113" s="400">
        <v>0.68</v>
      </c>
      <c r="J113" s="400">
        <v>0.71</v>
      </c>
      <c r="K113" s="401">
        <v>0.46</v>
      </c>
      <c r="L113" s="461">
        <v>1.1000000000000001</v>
      </c>
      <c r="M113" s="432">
        <v>1</v>
      </c>
      <c r="N113" s="432">
        <v>1</v>
      </c>
      <c r="O113" s="400">
        <v>1</v>
      </c>
      <c r="P113" s="400">
        <v>1</v>
      </c>
      <c r="Q113" s="410"/>
    </row>
    <row r="114" spans="2:17" s="384" customFormat="1" ht="69" customHeight="1">
      <c r="B114" s="374"/>
      <c r="C114" s="393" t="s">
        <v>620</v>
      </c>
      <c r="D114" s="403" t="s">
        <v>120</v>
      </c>
      <c r="E114" s="476" t="s">
        <v>336</v>
      </c>
      <c r="F114" s="477" t="s">
        <v>310</v>
      </c>
      <c r="G114" s="406" t="s">
        <v>31</v>
      </c>
      <c r="H114" s="407" t="s">
        <v>226</v>
      </c>
      <c r="I114" s="400">
        <v>1</v>
      </c>
      <c r="J114" s="400">
        <v>0.72</v>
      </c>
      <c r="K114" s="401">
        <v>0.59</v>
      </c>
      <c r="L114" s="461">
        <v>1.1000000000000001</v>
      </c>
      <c r="M114" s="432">
        <v>1</v>
      </c>
      <c r="N114" s="432">
        <v>1</v>
      </c>
      <c r="O114" s="400">
        <v>1</v>
      </c>
      <c r="P114" s="400">
        <v>1</v>
      </c>
      <c r="Q114" s="410"/>
    </row>
    <row r="115" spans="2:17" s="384" customFormat="1" ht="36.75" customHeight="1" thickBot="1">
      <c r="B115" s="374"/>
      <c r="C115" s="393" t="s">
        <v>621</v>
      </c>
      <c r="D115" s="412" t="s">
        <v>120</v>
      </c>
      <c r="E115" s="484" t="s">
        <v>337</v>
      </c>
      <c r="F115" s="485" t="s">
        <v>312</v>
      </c>
      <c r="G115" s="415" t="s">
        <v>135</v>
      </c>
      <c r="H115" s="434" t="s">
        <v>232</v>
      </c>
      <c r="I115" s="417">
        <v>50.96</v>
      </c>
      <c r="J115" s="400">
        <v>21.53</v>
      </c>
      <c r="K115" s="401">
        <v>27.37</v>
      </c>
      <c r="L115" s="461">
        <v>75</v>
      </c>
      <c r="M115" s="432">
        <v>25</v>
      </c>
      <c r="N115" s="432">
        <v>25</v>
      </c>
      <c r="O115" s="400">
        <v>30</v>
      </c>
      <c r="P115" s="400">
        <v>50</v>
      </c>
      <c r="Q115" s="410"/>
    </row>
    <row r="116" spans="2:17" s="384" customFormat="1" ht="16.5" thickBot="1">
      <c r="B116" s="374">
        <v>0</v>
      </c>
      <c r="C116" s="418"/>
      <c r="D116" s="452"/>
      <c r="E116" s="453"/>
      <c r="F116" s="453"/>
      <c r="G116" s="420" t="s">
        <v>449</v>
      </c>
      <c r="H116" s="420"/>
      <c r="I116" s="421">
        <f t="shared" ref="I116:O116" si="19">SUM(I111:I115)</f>
        <v>53.78</v>
      </c>
      <c r="J116" s="421">
        <f t="shared" si="19"/>
        <v>23.990000000000002</v>
      </c>
      <c r="K116" s="422">
        <f t="shared" si="19"/>
        <v>29.39</v>
      </c>
      <c r="L116" s="382">
        <f t="shared" si="19"/>
        <v>79.25</v>
      </c>
      <c r="M116" s="421">
        <f t="shared" si="19"/>
        <v>28.5</v>
      </c>
      <c r="N116" s="421">
        <f t="shared" si="19"/>
        <v>28.5</v>
      </c>
      <c r="O116" s="421">
        <f t="shared" si="19"/>
        <v>33.5</v>
      </c>
      <c r="P116" s="421">
        <f t="shared" ref="P116" si="20">SUM(P111:P115)</f>
        <v>53.5</v>
      </c>
      <c r="Q116" s="424"/>
    </row>
    <row r="117" spans="2:17" s="384" customFormat="1" ht="32.25" thickBot="1">
      <c r="B117" s="374">
        <v>0</v>
      </c>
      <c r="C117" s="385"/>
      <c r="D117" s="453"/>
      <c r="E117" s="453"/>
      <c r="F117" s="453"/>
      <c r="G117" s="426" t="s">
        <v>178</v>
      </c>
      <c r="H117" s="388"/>
      <c r="I117" s="389"/>
      <c r="J117" s="390"/>
      <c r="K117" s="390"/>
      <c r="L117" s="464"/>
      <c r="M117" s="390"/>
      <c r="N117" s="390"/>
      <c r="O117" s="390"/>
      <c r="P117" s="390"/>
      <c r="Q117" s="427"/>
    </row>
    <row r="118" spans="2:17" s="384" customFormat="1" ht="78.75">
      <c r="B118" s="374"/>
      <c r="C118" s="473" t="s">
        <v>622</v>
      </c>
      <c r="D118" s="394" t="s">
        <v>120</v>
      </c>
      <c r="E118" s="395" t="s">
        <v>338</v>
      </c>
      <c r="F118" s="396" t="s">
        <v>268</v>
      </c>
      <c r="G118" s="428" t="s">
        <v>136</v>
      </c>
      <c r="H118" s="398" t="s">
        <v>232</v>
      </c>
      <c r="I118" s="399">
        <v>8.7899999999999991</v>
      </c>
      <c r="J118" s="400">
        <v>31.07</v>
      </c>
      <c r="K118" s="401">
        <v>8.5299999999999994</v>
      </c>
      <c r="L118" s="457">
        <v>50</v>
      </c>
      <c r="M118" s="432">
        <v>20</v>
      </c>
      <c r="N118" s="432">
        <v>20</v>
      </c>
      <c r="O118" s="400">
        <v>25</v>
      </c>
      <c r="P118" s="400">
        <v>50</v>
      </c>
      <c r="Q118" s="506"/>
    </row>
    <row r="119" spans="2:17" s="384" customFormat="1" ht="47.25" customHeight="1" thickBot="1">
      <c r="B119" s="374"/>
      <c r="C119" s="393" t="s">
        <v>619</v>
      </c>
      <c r="D119" s="412" t="s">
        <v>120</v>
      </c>
      <c r="E119" s="413" t="s">
        <v>332</v>
      </c>
      <c r="F119" s="414" t="s">
        <v>281</v>
      </c>
      <c r="G119" s="415" t="s">
        <v>80</v>
      </c>
      <c r="H119" s="407" t="s">
        <v>226</v>
      </c>
      <c r="I119" s="417">
        <v>18.98</v>
      </c>
      <c r="J119" s="400">
        <v>29.61</v>
      </c>
      <c r="K119" s="401">
        <v>8.8000000000000007</v>
      </c>
      <c r="L119" s="461">
        <v>10</v>
      </c>
      <c r="M119" s="432">
        <v>10</v>
      </c>
      <c r="N119" s="432">
        <v>10</v>
      </c>
      <c r="O119" s="400">
        <v>10</v>
      </c>
      <c r="P119" s="400">
        <v>15</v>
      </c>
      <c r="Q119" s="441"/>
    </row>
    <row r="120" spans="2:17" s="384" customFormat="1" ht="16.5" thickBot="1">
      <c r="B120" s="374">
        <v>0</v>
      </c>
      <c r="C120" s="418"/>
      <c r="D120" s="422"/>
      <c r="E120" s="425"/>
      <c r="F120" s="425"/>
      <c r="G120" s="420" t="s">
        <v>450</v>
      </c>
      <c r="H120" s="420"/>
      <c r="I120" s="421">
        <f t="shared" ref="I120:O120" si="21">SUM(I118:I119)</f>
        <v>27.77</v>
      </c>
      <c r="J120" s="421">
        <f t="shared" si="21"/>
        <v>60.68</v>
      </c>
      <c r="K120" s="422">
        <f t="shared" si="21"/>
        <v>17.329999999999998</v>
      </c>
      <c r="L120" s="382">
        <f t="shared" si="21"/>
        <v>60</v>
      </c>
      <c r="M120" s="421">
        <f t="shared" si="21"/>
        <v>30</v>
      </c>
      <c r="N120" s="421">
        <f t="shared" si="21"/>
        <v>30</v>
      </c>
      <c r="O120" s="421">
        <f t="shared" si="21"/>
        <v>35</v>
      </c>
      <c r="P120" s="421">
        <f t="shared" ref="P120" si="22">SUM(P118:P119)</f>
        <v>65</v>
      </c>
      <c r="Q120" s="383"/>
    </row>
    <row r="121" spans="2:17" s="384" customFormat="1" ht="63.75" thickBot="1">
      <c r="B121" s="374">
        <v>0</v>
      </c>
      <c r="C121" s="438"/>
      <c r="D121" s="422"/>
      <c r="E121" s="425"/>
      <c r="F121" s="439"/>
      <c r="G121" s="469" t="s">
        <v>623</v>
      </c>
      <c r="H121" s="420"/>
      <c r="I121" s="421">
        <f t="shared" ref="I121:O121" si="23">SUM(I116,I120)</f>
        <v>81.55</v>
      </c>
      <c r="J121" s="421">
        <f t="shared" si="23"/>
        <v>84.67</v>
      </c>
      <c r="K121" s="422">
        <f t="shared" si="23"/>
        <v>46.72</v>
      </c>
      <c r="L121" s="382">
        <f t="shared" si="23"/>
        <v>139.25</v>
      </c>
      <c r="M121" s="421">
        <f t="shared" si="23"/>
        <v>58.5</v>
      </c>
      <c r="N121" s="421">
        <f t="shared" si="23"/>
        <v>58.5</v>
      </c>
      <c r="O121" s="421">
        <f t="shared" si="23"/>
        <v>68.5</v>
      </c>
      <c r="P121" s="421">
        <f t="shared" ref="P121" si="24">SUM(P116,P120)</f>
        <v>118.5</v>
      </c>
      <c r="Q121" s="383"/>
    </row>
    <row r="122" spans="2:17" s="384" customFormat="1" ht="51" customHeight="1" thickBot="1">
      <c r="B122" s="374">
        <v>0</v>
      </c>
      <c r="C122" s="451"/>
      <c r="D122" s="654" t="s">
        <v>624</v>
      </c>
      <c r="E122" s="655"/>
      <c r="F122" s="655"/>
      <c r="G122" s="655"/>
      <c r="H122" s="656"/>
      <c r="I122" s="651" t="s">
        <v>625</v>
      </c>
      <c r="J122" s="652"/>
      <c r="K122" s="652"/>
      <c r="L122" s="652"/>
      <c r="M122" s="652"/>
      <c r="N122" s="652"/>
      <c r="O122" s="652"/>
      <c r="P122" s="652"/>
      <c r="Q122" s="653"/>
    </row>
    <row r="123" spans="2:17" s="384" customFormat="1" ht="32.25" thickBot="1">
      <c r="B123" s="374">
        <v>0</v>
      </c>
      <c r="C123" s="385"/>
      <c r="D123" s="425"/>
      <c r="E123" s="425"/>
      <c r="F123" s="425"/>
      <c r="G123" s="426" t="s">
        <v>451</v>
      </c>
      <c r="H123" s="454"/>
      <c r="I123" s="422"/>
      <c r="J123" s="425"/>
      <c r="K123" s="425"/>
      <c r="L123" s="472"/>
      <c r="M123" s="425"/>
      <c r="N123" s="425"/>
      <c r="O123" s="425"/>
      <c r="P123" s="425"/>
      <c r="Q123" s="427"/>
    </row>
    <row r="124" spans="2:17" s="384" customFormat="1" ht="31.5">
      <c r="B124" s="374"/>
      <c r="C124" s="473" t="s">
        <v>626</v>
      </c>
      <c r="D124" s="394" t="s">
        <v>120</v>
      </c>
      <c r="E124" s="395" t="s">
        <v>339</v>
      </c>
      <c r="F124" s="396" t="s">
        <v>340</v>
      </c>
      <c r="G124" s="428" t="s">
        <v>46</v>
      </c>
      <c r="H124" s="456" t="s">
        <v>95</v>
      </c>
      <c r="I124" s="399">
        <v>0.08</v>
      </c>
      <c r="J124" s="400">
        <v>0.15</v>
      </c>
      <c r="K124" s="401">
        <v>0.09</v>
      </c>
      <c r="L124" s="457">
        <v>5</v>
      </c>
      <c r="M124" s="458">
        <v>1</v>
      </c>
      <c r="N124" s="458">
        <v>1</v>
      </c>
      <c r="O124" s="400">
        <v>1</v>
      </c>
      <c r="P124" s="400">
        <v>1</v>
      </c>
      <c r="Q124" s="441"/>
    </row>
    <row r="125" spans="2:17" s="384" customFormat="1" ht="32.25" thickBot="1">
      <c r="B125" s="374"/>
      <c r="C125" s="483" t="s">
        <v>627</v>
      </c>
      <c r="D125" s="412" t="s">
        <v>120</v>
      </c>
      <c r="E125" s="484" t="s">
        <v>341</v>
      </c>
      <c r="F125" s="485" t="s">
        <v>342</v>
      </c>
      <c r="G125" s="415" t="s">
        <v>16</v>
      </c>
      <c r="H125" s="434" t="s">
        <v>96</v>
      </c>
      <c r="I125" s="417">
        <v>1.58</v>
      </c>
      <c r="J125" s="400">
        <v>6.08</v>
      </c>
      <c r="K125" s="401">
        <v>1.03</v>
      </c>
      <c r="L125" s="461">
        <v>2</v>
      </c>
      <c r="M125" s="400">
        <v>3</v>
      </c>
      <c r="N125" s="400">
        <v>3</v>
      </c>
      <c r="O125" s="400">
        <v>3</v>
      </c>
      <c r="P125" s="400">
        <v>3</v>
      </c>
      <c r="Q125" s="441"/>
    </row>
    <row r="126" spans="2:17" s="384" customFormat="1" ht="16.5" thickBot="1">
      <c r="B126" s="374">
        <v>0</v>
      </c>
      <c r="C126" s="418"/>
      <c r="D126" s="422"/>
      <c r="E126" s="425"/>
      <c r="F126" s="425"/>
      <c r="G126" s="420" t="s">
        <v>502</v>
      </c>
      <c r="H126" s="420"/>
      <c r="I126" s="421">
        <f t="shared" ref="I126:O126" si="25">SUM(I124:I125)</f>
        <v>1.6600000000000001</v>
      </c>
      <c r="J126" s="421">
        <f t="shared" si="25"/>
        <v>6.23</v>
      </c>
      <c r="K126" s="422">
        <f t="shared" si="25"/>
        <v>1.1200000000000001</v>
      </c>
      <c r="L126" s="382">
        <f t="shared" si="25"/>
        <v>7</v>
      </c>
      <c r="M126" s="421">
        <f t="shared" si="25"/>
        <v>4</v>
      </c>
      <c r="N126" s="421">
        <f t="shared" si="25"/>
        <v>4</v>
      </c>
      <c r="O126" s="421">
        <f t="shared" si="25"/>
        <v>4</v>
      </c>
      <c r="P126" s="421">
        <f t="shared" ref="P126" si="26">SUM(P124:P125)</f>
        <v>4</v>
      </c>
      <c r="Q126" s="383"/>
    </row>
    <row r="127" spans="2:17" s="384" customFormat="1" ht="16.5" thickBot="1">
      <c r="B127" s="374">
        <v>0</v>
      </c>
      <c r="C127" s="385"/>
      <c r="D127" s="425"/>
      <c r="E127" s="425"/>
      <c r="F127" s="425"/>
      <c r="G127" s="426" t="s">
        <v>452</v>
      </c>
      <c r="H127" s="388"/>
      <c r="I127" s="389"/>
      <c r="J127" s="390"/>
      <c r="K127" s="390"/>
      <c r="L127" s="464"/>
      <c r="M127" s="390"/>
      <c r="N127" s="390"/>
      <c r="O127" s="390"/>
      <c r="P127" s="390"/>
      <c r="Q127" s="427"/>
    </row>
    <row r="128" spans="2:17" s="384" customFormat="1" ht="31.5">
      <c r="B128" s="374"/>
      <c r="C128" s="393" t="s">
        <v>628</v>
      </c>
      <c r="D128" s="394" t="s">
        <v>120</v>
      </c>
      <c r="E128" s="395" t="s">
        <v>343</v>
      </c>
      <c r="F128" s="396" t="s">
        <v>344</v>
      </c>
      <c r="G128" s="428" t="s">
        <v>55</v>
      </c>
      <c r="H128" s="456" t="s">
        <v>95</v>
      </c>
      <c r="I128" s="399">
        <v>2708.02</v>
      </c>
      <c r="J128" s="400">
        <v>3045.61</v>
      </c>
      <c r="K128" s="401">
        <v>3069.1</v>
      </c>
      <c r="L128" s="461">
        <v>3300</v>
      </c>
      <c r="M128" s="458">
        <v>3200</v>
      </c>
      <c r="N128" s="458">
        <v>3200</v>
      </c>
      <c r="O128" s="400">
        <v>3500</v>
      </c>
      <c r="P128" s="400">
        <v>3500</v>
      </c>
      <c r="Q128" s="441"/>
    </row>
    <row r="129" spans="2:17" s="384" customFormat="1" ht="32.25" thickBot="1">
      <c r="B129" s="374"/>
      <c r="C129" s="393" t="s">
        <v>626</v>
      </c>
      <c r="D129" s="403" t="s">
        <v>120</v>
      </c>
      <c r="E129" s="476" t="s">
        <v>339</v>
      </c>
      <c r="F129" s="477" t="s">
        <v>345</v>
      </c>
      <c r="G129" s="406" t="s">
        <v>56</v>
      </c>
      <c r="H129" s="431" t="s">
        <v>95</v>
      </c>
      <c r="I129" s="400">
        <v>1900.91</v>
      </c>
      <c r="J129" s="400">
        <v>1558.87</v>
      </c>
      <c r="K129" s="401">
        <v>2028.66</v>
      </c>
      <c r="L129" s="461">
        <v>2200</v>
      </c>
      <c r="M129" s="458">
        <v>2000</v>
      </c>
      <c r="N129" s="458">
        <v>2000</v>
      </c>
      <c r="O129" s="400">
        <v>2200</v>
      </c>
      <c r="P129" s="400">
        <v>2200</v>
      </c>
      <c r="Q129" s="507"/>
    </row>
    <row r="130" spans="2:17" s="384" customFormat="1" ht="32.25" thickBot="1">
      <c r="B130" s="374"/>
      <c r="C130" s="473" t="s">
        <v>627</v>
      </c>
      <c r="D130" s="412" t="s">
        <v>120</v>
      </c>
      <c r="E130" s="484" t="s">
        <v>341</v>
      </c>
      <c r="F130" s="485" t="s">
        <v>346</v>
      </c>
      <c r="G130" s="415" t="s">
        <v>49</v>
      </c>
      <c r="H130" s="434" t="s">
        <v>96</v>
      </c>
      <c r="I130" s="417">
        <v>1.2</v>
      </c>
      <c r="J130" s="400">
        <v>0</v>
      </c>
      <c r="K130" s="401">
        <v>0.01</v>
      </c>
      <c r="L130" s="461">
        <v>2.16</v>
      </c>
      <c r="M130" s="400">
        <v>1</v>
      </c>
      <c r="N130" s="400">
        <v>1</v>
      </c>
      <c r="O130" s="400">
        <v>1</v>
      </c>
      <c r="P130" s="400">
        <v>1</v>
      </c>
      <c r="Q130" s="441"/>
    </row>
    <row r="131" spans="2:17" s="384" customFormat="1" ht="16.5" thickBot="1">
      <c r="B131" s="374">
        <v>0</v>
      </c>
      <c r="C131" s="418"/>
      <c r="D131" s="422"/>
      <c r="E131" s="425"/>
      <c r="F131" s="425"/>
      <c r="G131" s="420" t="s">
        <v>501</v>
      </c>
      <c r="H131" s="420"/>
      <c r="I131" s="421">
        <f t="shared" ref="I131:O131" si="27">SUM(I128:I130)</f>
        <v>4610.13</v>
      </c>
      <c r="J131" s="421">
        <f t="shared" si="27"/>
        <v>4604.4799999999996</v>
      </c>
      <c r="K131" s="422">
        <f t="shared" si="27"/>
        <v>5097.7700000000004</v>
      </c>
      <c r="L131" s="382">
        <f t="shared" si="27"/>
        <v>5502.16</v>
      </c>
      <c r="M131" s="421">
        <f t="shared" si="27"/>
        <v>5201</v>
      </c>
      <c r="N131" s="421">
        <f t="shared" si="27"/>
        <v>5201</v>
      </c>
      <c r="O131" s="421">
        <f t="shared" si="27"/>
        <v>5701</v>
      </c>
      <c r="P131" s="421">
        <f t="shared" ref="P131" si="28">SUM(P128:P130)</f>
        <v>5701</v>
      </c>
      <c r="Q131" s="383"/>
    </row>
    <row r="132" spans="2:17" s="384" customFormat="1" ht="16.5" thickBot="1">
      <c r="B132" s="374">
        <v>0</v>
      </c>
      <c r="C132" s="385"/>
      <c r="D132" s="425"/>
      <c r="E132" s="425"/>
      <c r="F132" s="425"/>
      <c r="G132" s="426" t="s">
        <v>453</v>
      </c>
      <c r="H132" s="388"/>
      <c r="I132" s="389"/>
      <c r="J132" s="390"/>
      <c r="K132" s="390"/>
      <c r="L132" s="464"/>
      <c r="M132" s="390"/>
      <c r="N132" s="390"/>
      <c r="O132" s="390"/>
      <c r="P132" s="390"/>
      <c r="Q132" s="427"/>
    </row>
    <row r="133" spans="2:17" s="384" customFormat="1" ht="31.5">
      <c r="B133" s="374"/>
      <c r="C133" s="393" t="s">
        <v>628</v>
      </c>
      <c r="D133" s="394" t="s">
        <v>120</v>
      </c>
      <c r="E133" s="395" t="s">
        <v>343</v>
      </c>
      <c r="F133" s="396" t="s">
        <v>268</v>
      </c>
      <c r="G133" s="428" t="s">
        <v>45</v>
      </c>
      <c r="H133" s="456" t="s">
        <v>95</v>
      </c>
      <c r="I133" s="399">
        <v>104.67</v>
      </c>
      <c r="J133" s="400">
        <v>67.92</v>
      </c>
      <c r="K133" s="401">
        <v>43.5</v>
      </c>
      <c r="L133" s="461">
        <v>6</v>
      </c>
      <c r="M133" s="458">
        <v>5</v>
      </c>
      <c r="N133" s="458">
        <v>5</v>
      </c>
      <c r="O133" s="400">
        <v>5</v>
      </c>
      <c r="P133" s="400">
        <v>5</v>
      </c>
      <c r="Q133" s="441"/>
    </row>
    <row r="134" spans="2:17" s="384" customFormat="1" ht="32.25" thickBot="1">
      <c r="B134" s="374"/>
      <c r="C134" s="393" t="s">
        <v>626</v>
      </c>
      <c r="D134" s="403" t="s">
        <v>120</v>
      </c>
      <c r="E134" s="476" t="s">
        <v>339</v>
      </c>
      <c r="F134" s="477" t="s">
        <v>281</v>
      </c>
      <c r="G134" s="406" t="s">
        <v>44</v>
      </c>
      <c r="H134" s="431" t="s">
        <v>95</v>
      </c>
      <c r="I134" s="400">
        <v>0.48</v>
      </c>
      <c r="J134" s="400">
        <v>15.85</v>
      </c>
      <c r="K134" s="401">
        <v>0.99</v>
      </c>
      <c r="L134" s="461">
        <v>5</v>
      </c>
      <c r="M134" s="458">
        <v>1</v>
      </c>
      <c r="N134" s="458">
        <v>1</v>
      </c>
      <c r="O134" s="400">
        <v>1</v>
      </c>
      <c r="P134" s="400">
        <v>1</v>
      </c>
      <c r="Q134" s="441"/>
    </row>
    <row r="135" spans="2:17" s="384" customFormat="1" ht="32.25" thickBot="1">
      <c r="B135" s="374"/>
      <c r="C135" s="473" t="s">
        <v>627</v>
      </c>
      <c r="D135" s="412" t="s">
        <v>120</v>
      </c>
      <c r="E135" s="484" t="s">
        <v>341</v>
      </c>
      <c r="F135" s="485" t="s">
        <v>270</v>
      </c>
      <c r="G135" s="415" t="s">
        <v>42</v>
      </c>
      <c r="H135" s="434" t="s">
        <v>96</v>
      </c>
      <c r="I135" s="417">
        <v>4.7699999999999996</v>
      </c>
      <c r="J135" s="400">
        <v>0.28000000000000003</v>
      </c>
      <c r="K135" s="401">
        <v>6.41</v>
      </c>
      <c r="L135" s="461">
        <v>2</v>
      </c>
      <c r="M135" s="400">
        <v>1</v>
      </c>
      <c r="N135" s="400">
        <v>1</v>
      </c>
      <c r="O135" s="400">
        <v>2</v>
      </c>
      <c r="P135" s="400">
        <v>2</v>
      </c>
      <c r="Q135" s="441"/>
    </row>
    <row r="136" spans="2:17" s="384" customFormat="1" ht="16.5" thickBot="1">
      <c r="B136" s="374">
        <v>0</v>
      </c>
      <c r="C136" s="418"/>
      <c r="D136" s="422"/>
      <c r="E136" s="425"/>
      <c r="F136" s="425"/>
      <c r="G136" s="420" t="s">
        <v>454</v>
      </c>
      <c r="H136" s="420"/>
      <c r="I136" s="421">
        <f>SUM(I133:I135)</f>
        <v>109.92</v>
      </c>
      <c r="J136" s="421">
        <f t="shared" ref="J136:P136" si="29">SUM(J133:J135)</f>
        <v>84.05</v>
      </c>
      <c r="K136" s="422">
        <f t="shared" si="29"/>
        <v>50.900000000000006</v>
      </c>
      <c r="L136" s="382">
        <f t="shared" si="29"/>
        <v>13</v>
      </c>
      <c r="M136" s="421">
        <f t="shared" si="29"/>
        <v>7</v>
      </c>
      <c r="N136" s="421">
        <f t="shared" si="29"/>
        <v>7</v>
      </c>
      <c r="O136" s="421">
        <f t="shared" si="29"/>
        <v>8</v>
      </c>
      <c r="P136" s="421">
        <f t="shared" si="29"/>
        <v>8</v>
      </c>
      <c r="Q136" s="383"/>
    </row>
    <row r="137" spans="2:17" s="384" customFormat="1" ht="32.25" thickBot="1">
      <c r="B137" s="374">
        <v>0</v>
      </c>
      <c r="C137" s="438"/>
      <c r="D137" s="422"/>
      <c r="E137" s="425"/>
      <c r="F137" s="439"/>
      <c r="G137" s="469" t="s">
        <v>629</v>
      </c>
      <c r="H137" s="420"/>
      <c r="I137" s="421">
        <f t="shared" ref="I137:O137" si="30">SUM(I126,I131,I136)</f>
        <v>4721.71</v>
      </c>
      <c r="J137" s="421">
        <f t="shared" si="30"/>
        <v>4694.7599999999993</v>
      </c>
      <c r="K137" s="422">
        <f t="shared" si="30"/>
        <v>5149.79</v>
      </c>
      <c r="L137" s="382">
        <f t="shared" si="30"/>
        <v>5522.16</v>
      </c>
      <c r="M137" s="421">
        <f t="shared" si="30"/>
        <v>5212</v>
      </c>
      <c r="N137" s="421">
        <f t="shared" si="30"/>
        <v>5212</v>
      </c>
      <c r="O137" s="421">
        <f t="shared" si="30"/>
        <v>5713</v>
      </c>
      <c r="P137" s="421">
        <f t="shared" ref="P137" si="31">SUM(P126,P131,P136)</f>
        <v>5713</v>
      </c>
      <c r="Q137" s="383"/>
    </row>
    <row r="138" spans="2:17" s="384" customFormat="1" ht="51" customHeight="1" thickBot="1">
      <c r="B138" s="374">
        <v>0</v>
      </c>
      <c r="C138" s="451"/>
      <c r="D138" s="654" t="s">
        <v>630</v>
      </c>
      <c r="E138" s="655"/>
      <c r="F138" s="655"/>
      <c r="G138" s="655"/>
      <c r="H138" s="656"/>
      <c r="I138" s="651" t="s">
        <v>631</v>
      </c>
      <c r="J138" s="652"/>
      <c r="K138" s="652"/>
      <c r="L138" s="652"/>
      <c r="M138" s="652"/>
      <c r="N138" s="652"/>
      <c r="O138" s="652"/>
      <c r="P138" s="652"/>
      <c r="Q138" s="653"/>
    </row>
    <row r="139" spans="2:17" s="384" customFormat="1" ht="32.25" thickBot="1">
      <c r="B139" s="374">
        <v>0</v>
      </c>
      <c r="C139" s="385"/>
      <c r="D139" s="425"/>
      <c r="E139" s="425"/>
      <c r="F139" s="425"/>
      <c r="G139" s="508" t="s">
        <v>455</v>
      </c>
      <c r="H139" s="454"/>
      <c r="I139" s="422"/>
      <c r="J139" s="425"/>
      <c r="K139" s="425"/>
      <c r="L139" s="472"/>
      <c r="M139" s="425"/>
      <c r="N139" s="425"/>
      <c r="O139" s="425"/>
      <c r="P139" s="425"/>
      <c r="Q139" s="427"/>
    </row>
    <row r="140" spans="2:17" s="384" customFormat="1" ht="31.5">
      <c r="B140" s="374"/>
      <c r="C140" s="375" t="s">
        <v>632</v>
      </c>
      <c r="D140" s="394" t="s">
        <v>120</v>
      </c>
      <c r="E140" s="395" t="s">
        <v>347</v>
      </c>
      <c r="F140" s="396" t="s">
        <v>348</v>
      </c>
      <c r="G140" s="428" t="s">
        <v>38</v>
      </c>
      <c r="H140" s="509" t="s">
        <v>97</v>
      </c>
      <c r="I140" s="399">
        <v>0</v>
      </c>
      <c r="J140" s="479">
        <v>0</v>
      </c>
      <c r="K140" s="510">
        <v>0</v>
      </c>
      <c r="L140" s="457">
        <v>0</v>
      </c>
      <c r="M140" s="511">
        <v>0</v>
      </c>
      <c r="N140" s="511">
        <v>0</v>
      </c>
      <c r="O140" s="479">
        <v>0</v>
      </c>
      <c r="P140" s="479">
        <v>0</v>
      </c>
      <c r="Q140" s="441"/>
    </row>
    <row r="141" spans="2:17" s="384" customFormat="1" ht="31.5">
      <c r="B141" s="374"/>
      <c r="C141" s="474"/>
      <c r="D141" s="403" t="s">
        <v>120</v>
      </c>
      <c r="E141" s="476" t="s">
        <v>347</v>
      </c>
      <c r="F141" s="477" t="s">
        <v>334</v>
      </c>
      <c r="G141" s="406" t="s">
        <v>39</v>
      </c>
      <c r="H141" s="512" t="s">
        <v>97</v>
      </c>
      <c r="I141" s="400">
        <v>1.1399999999999999</v>
      </c>
      <c r="J141" s="400">
        <v>0.88</v>
      </c>
      <c r="K141" s="401">
        <v>0</v>
      </c>
      <c r="L141" s="461">
        <v>1</v>
      </c>
      <c r="M141" s="432">
        <v>0</v>
      </c>
      <c r="N141" s="432">
        <v>0</v>
      </c>
      <c r="O141" s="400">
        <v>0</v>
      </c>
      <c r="P141" s="400">
        <v>0</v>
      </c>
      <c r="Q141" s="441"/>
    </row>
    <row r="142" spans="2:17" s="384" customFormat="1" ht="31.5">
      <c r="B142" s="374"/>
      <c r="C142" s="462" t="s">
        <v>632</v>
      </c>
      <c r="D142" s="403" t="s">
        <v>120</v>
      </c>
      <c r="E142" s="476" t="s">
        <v>347</v>
      </c>
      <c r="F142" s="477" t="s">
        <v>308</v>
      </c>
      <c r="G142" s="406" t="s">
        <v>40</v>
      </c>
      <c r="H142" s="512" t="s">
        <v>97</v>
      </c>
      <c r="I142" s="400">
        <v>14.27</v>
      </c>
      <c r="J142" s="400">
        <v>11.09</v>
      </c>
      <c r="K142" s="401">
        <v>10.92</v>
      </c>
      <c r="L142" s="461">
        <v>25</v>
      </c>
      <c r="M142" s="432">
        <v>15</v>
      </c>
      <c r="N142" s="432">
        <v>15</v>
      </c>
      <c r="O142" s="400">
        <v>20</v>
      </c>
      <c r="P142" s="400">
        <v>20</v>
      </c>
      <c r="Q142" s="441"/>
    </row>
    <row r="143" spans="2:17" s="384" customFormat="1" ht="31.5">
      <c r="B143" s="374"/>
      <c r="C143" s="445"/>
      <c r="D143" s="403" t="s">
        <v>120</v>
      </c>
      <c r="E143" s="476" t="s">
        <v>347</v>
      </c>
      <c r="F143" s="477" t="s">
        <v>349</v>
      </c>
      <c r="G143" s="406" t="s">
        <v>41</v>
      </c>
      <c r="H143" s="512" t="s">
        <v>97</v>
      </c>
      <c r="I143" s="400">
        <v>8.64</v>
      </c>
      <c r="J143" s="400">
        <v>8.2200000000000006</v>
      </c>
      <c r="K143" s="401">
        <v>5.66</v>
      </c>
      <c r="L143" s="461">
        <v>15</v>
      </c>
      <c r="M143" s="432">
        <v>10</v>
      </c>
      <c r="N143" s="432">
        <v>10</v>
      </c>
      <c r="O143" s="400">
        <v>15</v>
      </c>
      <c r="P143" s="400">
        <v>15</v>
      </c>
      <c r="Q143" s="441"/>
    </row>
    <row r="144" spans="2:17" s="384" customFormat="1" ht="42.75" customHeight="1" thickBot="1">
      <c r="B144" s="374"/>
      <c r="C144" s="446" t="s">
        <v>633</v>
      </c>
      <c r="D144" s="412" t="s">
        <v>120</v>
      </c>
      <c r="E144" s="484" t="s">
        <v>350</v>
      </c>
      <c r="F144" s="485" t="s">
        <v>351</v>
      </c>
      <c r="G144" s="415" t="s">
        <v>111</v>
      </c>
      <c r="H144" s="416" t="s">
        <v>98</v>
      </c>
      <c r="I144" s="417">
        <v>10.52</v>
      </c>
      <c r="J144" s="417">
        <v>11.21</v>
      </c>
      <c r="K144" s="486">
        <v>9.8800000000000008</v>
      </c>
      <c r="L144" s="481">
        <v>15</v>
      </c>
      <c r="M144" s="513">
        <v>10</v>
      </c>
      <c r="N144" s="513">
        <v>10</v>
      </c>
      <c r="O144" s="417">
        <v>15</v>
      </c>
      <c r="P144" s="417">
        <v>15</v>
      </c>
      <c r="Q144" s="441"/>
    </row>
    <row r="145" spans="2:28" s="384" customFormat="1" ht="16.5" thickBot="1">
      <c r="B145" s="374">
        <v>0</v>
      </c>
      <c r="C145" s="418"/>
      <c r="D145" s="422"/>
      <c r="E145" s="425"/>
      <c r="F145" s="425"/>
      <c r="G145" s="420" t="s">
        <v>456</v>
      </c>
      <c r="H145" s="420"/>
      <c r="I145" s="421">
        <f>SUM(I140:I144)</f>
        <v>34.57</v>
      </c>
      <c r="J145" s="421">
        <f t="shared" ref="J145:P145" si="32">SUM(J140:J144)</f>
        <v>31.400000000000002</v>
      </c>
      <c r="K145" s="422">
        <f t="shared" si="32"/>
        <v>26.46</v>
      </c>
      <c r="L145" s="382">
        <f t="shared" si="32"/>
        <v>56</v>
      </c>
      <c r="M145" s="421">
        <f t="shared" si="32"/>
        <v>35</v>
      </c>
      <c r="N145" s="421">
        <f t="shared" si="32"/>
        <v>35</v>
      </c>
      <c r="O145" s="421">
        <f t="shared" si="32"/>
        <v>50</v>
      </c>
      <c r="P145" s="421">
        <f t="shared" si="32"/>
        <v>50</v>
      </c>
      <c r="Q145" s="383"/>
    </row>
    <row r="146" spans="2:28" s="384" customFormat="1" ht="32.25" thickBot="1">
      <c r="B146" s="374">
        <v>0</v>
      </c>
      <c r="C146" s="385"/>
      <c r="D146" s="425"/>
      <c r="E146" s="425"/>
      <c r="F146" s="425"/>
      <c r="G146" s="426" t="s">
        <v>179</v>
      </c>
      <c r="H146" s="388"/>
      <c r="I146" s="389"/>
      <c r="J146" s="390"/>
      <c r="K146" s="390"/>
      <c r="L146" s="464"/>
      <c r="M146" s="390"/>
      <c r="N146" s="390"/>
      <c r="O146" s="390"/>
      <c r="P146" s="390"/>
      <c r="Q146" s="427"/>
    </row>
    <row r="147" spans="2:28" s="384" customFormat="1" ht="32.25" thickBot="1">
      <c r="B147" s="374"/>
      <c r="C147" s="375" t="s">
        <v>634</v>
      </c>
      <c r="D147" s="465" t="s">
        <v>120</v>
      </c>
      <c r="E147" s="466" t="s">
        <v>352</v>
      </c>
      <c r="F147" s="467" t="s">
        <v>279</v>
      </c>
      <c r="G147" s="468" t="s">
        <v>559</v>
      </c>
      <c r="H147" s="469" t="s">
        <v>94</v>
      </c>
      <c r="I147" s="514">
        <v>50</v>
      </c>
      <c r="J147" s="494">
        <v>53.57</v>
      </c>
      <c r="K147" s="515">
        <v>0</v>
      </c>
      <c r="L147" s="516">
        <v>60</v>
      </c>
      <c r="M147" s="517">
        <v>150</v>
      </c>
      <c r="N147" s="517">
        <v>150</v>
      </c>
      <c r="O147" s="470">
        <v>100</v>
      </c>
      <c r="P147" s="470">
        <v>100</v>
      </c>
      <c r="Q147" s="441"/>
    </row>
    <row r="148" spans="2:28" s="384" customFormat="1" ht="16.5" thickBot="1">
      <c r="B148" s="374">
        <v>0</v>
      </c>
      <c r="C148" s="447"/>
      <c r="D148" s="422"/>
      <c r="E148" s="425"/>
      <c r="F148" s="425"/>
      <c r="G148" s="420" t="s">
        <v>180</v>
      </c>
      <c r="H148" s="420"/>
      <c r="I148" s="421">
        <f>SUM(I147)</f>
        <v>50</v>
      </c>
      <c r="J148" s="421">
        <f t="shared" ref="J148:P148" si="33">SUM(J147)</f>
        <v>53.57</v>
      </c>
      <c r="K148" s="422">
        <f t="shared" si="33"/>
        <v>0</v>
      </c>
      <c r="L148" s="382">
        <f t="shared" si="33"/>
        <v>60</v>
      </c>
      <c r="M148" s="421">
        <f t="shared" si="33"/>
        <v>150</v>
      </c>
      <c r="N148" s="421">
        <f t="shared" si="33"/>
        <v>150</v>
      </c>
      <c r="O148" s="421">
        <f t="shared" si="33"/>
        <v>100</v>
      </c>
      <c r="P148" s="421">
        <f t="shared" si="33"/>
        <v>100</v>
      </c>
      <c r="Q148" s="383"/>
    </row>
    <row r="149" spans="2:28" s="384" customFormat="1" ht="63.75" thickBot="1">
      <c r="B149" s="374">
        <v>0</v>
      </c>
      <c r="C149" s="438"/>
      <c r="D149" s="422"/>
      <c r="E149" s="425"/>
      <c r="F149" s="439"/>
      <c r="G149" s="469" t="s">
        <v>635</v>
      </c>
      <c r="H149" s="420"/>
      <c r="I149" s="421">
        <f>SUM(I145,I148)</f>
        <v>84.57</v>
      </c>
      <c r="J149" s="421">
        <f t="shared" ref="J149:P149" si="34">SUM(J145,J148)</f>
        <v>84.97</v>
      </c>
      <c r="K149" s="422">
        <f t="shared" si="34"/>
        <v>26.46</v>
      </c>
      <c r="L149" s="382">
        <f t="shared" si="34"/>
        <v>116</v>
      </c>
      <c r="M149" s="421">
        <f t="shared" si="34"/>
        <v>185</v>
      </c>
      <c r="N149" s="421">
        <f t="shared" si="34"/>
        <v>185</v>
      </c>
      <c r="O149" s="421">
        <f t="shared" si="34"/>
        <v>150</v>
      </c>
      <c r="P149" s="421">
        <f t="shared" si="34"/>
        <v>150</v>
      </c>
      <c r="Q149" s="383"/>
    </row>
    <row r="150" spans="2:28" s="384" customFormat="1" ht="50.25" customHeight="1" thickBot="1">
      <c r="B150" s="374">
        <v>0</v>
      </c>
      <c r="C150" s="451"/>
      <c r="D150" s="654" t="s">
        <v>636</v>
      </c>
      <c r="E150" s="655"/>
      <c r="F150" s="655"/>
      <c r="G150" s="655"/>
      <c r="H150" s="656"/>
      <c r="I150" s="651" t="s">
        <v>637</v>
      </c>
      <c r="J150" s="652"/>
      <c r="K150" s="652"/>
      <c r="L150" s="652"/>
      <c r="M150" s="652"/>
      <c r="N150" s="652"/>
      <c r="O150" s="652"/>
      <c r="P150" s="652"/>
      <c r="Q150" s="653"/>
    </row>
    <row r="151" spans="2:28" s="384" customFormat="1" ht="16.5" thickBot="1">
      <c r="B151" s="374">
        <v>0</v>
      </c>
      <c r="C151" s="385"/>
      <c r="D151" s="425"/>
      <c r="E151" s="425"/>
      <c r="F151" s="425"/>
      <c r="G151" s="426" t="s">
        <v>457</v>
      </c>
      <c r="H151" s="388"/>
      <c r="I151" s="389"/>
      <c r="J151" s="390"/>
      <c r="K151" s="390"/>
      <c r="L151" s="516"/>
      <c r="M151" s="390"/>
      <c r="N151" s="390"/>
      <c r="O151" s="390"/>
      <c r="P151" s="390"/>
      <c r="Q151" s="427"/>
    </row>
    <row r="152" spans="2:28" s="384" customFormat="1" ht="78.75">
      <c r="B152" s="374"/>
      <c r="C152" s="393" t="s">
        <v>600</v>
      </c>
      <c r="D152" s="394" t="s">
        <v>120</v>
      </c>
      <c r="E152" s="395" t="s">
        <v>353</v>
      </c>
      <c r="F152" s="396" t="s">
        <v>268</v>
      </c>
      <c r="G152" s="428" t="s">
        <v>137</v>
      </c>
      <c r="H152" s="456" t="s">
        <v>99</v>
      </c>
      <c r="I152" s="399">
        <v>4.04</v>
      </c>
      <c r="J152" s="479">
        <v>0</v>
      </c>
      <c r="K152" s="479">
        <v>0</v>
      </c>
      <c r="L152" s="479">
        <v>0.5</v>
      </c>
      <c r="M152" s="518">
        <v>0.5</v>
      </c>
      <c r="N152" s="518">
        <v>0.5</v>
      </c>
      <c r="O152" s="479">
        <v>0.5</v>
      </c>
      <c r="P152" s="479">
        <v>0.5</v>
      </c>
      <c r="Q152" s="400"/>
    </row>
    <row r="153" spans="2:28" s="384" customFormat="1" ht="78.75">
      <c r="B153" s="374"/>
      <c r="C153" s="393" t="s">
        <v>600</v>
      </c>
      <c r="D153" s="519" t="s">
        <v>120</v>
      </c>
      <c r="E153" s="476" t="s">
        <v>353</v>
      </c>
      <c r="F153" s="477" t="s">
        <v>281</v>
      </c>
      <c r="G153" s="406" t="s">
        <v>227</v>
      </c>
      <c r="H153" s="431" t="s">
        <v>99</v>
      </c>
      <c r="I153" s="408">
        <v>11.23</v>
      </c>
      <c r="J153" s="408">
        <v>0</v>
      </c>
      <c r="K153" s="408">
        <v>0</v>
      </c>
      <c r="L153" s="400">
        <v>10</v>
      </c>
      <c r="M153" s="458">
        <v>20</v>
      </c>
      <c r="N153" s="458">
        <v>20</v>
      </c>
      <c r="O153" s="400">
        <v>10</v>
      </c>
      <c r="P153" s="400">
        <v>10</v>
      </c>
      <c r="Q153" s="400"/>
    </row>
    <row r="154" spans="2:28" s="384" customFormat="1" ht="32.25" thickBot="1">
      <c r="B154" s="374"/>
      <c r="C154" s="437"/>
      <c r="D154" s="412" t="s">
        <v>120</v>
      </c>
      <c r="E154" s="484" t="s">
        <v>353</v>
      </c>
      <c r="F154" s="485" t="s">
        <v>270</v>
      </c>
      <c r="G154" s="415" t="s">
        <v>47</v>
      </c>
      <c r="H154" s="416" t="s">
        <v>99</v>
      </c>
      <c r="I154" s="417">
        <v>14.42</v>
      </c>
      <c r="J154" s="490">
        <v>0.27</v>
      </c>
      <c r="K154" s="490">
        <v>0.3</v>
      </c>
      <c r="L154" s="490">
        <v>0.5</v>
      </c>
      <c r="M154" s="520">
        <v>0.5</v>
      </c>
      <c r="N154" s="520">
        <v>0.5</v>
      </c>
      <c r="O154" s="490">
        <v>0.5</v>
      </c>
      <c r="P154" s="490">
        <v>0.5</v>
      </c>
      <c r="Q154" s="400"/>
    </row>
    <row r="155" spans="2:28" s="384" customFormat="1" ht="16.5" thickBot="1">
      <c r="B155" s="374">
        <v>0</v>
      </c>
      <c r="C155" s="418"/>
      <c r="D155" s="422"/>
      <c r="E155" s="425"/>
      <c r="F155" s="425"/>
      <c r="G155" s="420" t="s">
        <v>181</v>
      </c>
      <c r="H155" s="420"/>
      <c r="I155" s="421">
        <f t="shared" ref="I155:O155" si="35">SUM(I152:I154)</f>
        <v>29.689999999999998</v>
      </c>
      <c r="J155" s="421">
        <f t="shared" si="35"/>
        <v>0.27</v>
      </c>
      <c r="K155" s="421">
        <f t="shared" si="35"/>
        <v>0.3</v>
      </c>
      <c r="L155" s="421">
        <f t="shared" si="35"/>
        <v>11</v>
      </c>
      <c r="M155" s="421">
        <f t="shared" si="35"/>
        <v>21</v>
      </c>
      <c r="N155" s="421">
        <f t="shared" si="35"/>
        <v>21</v>
      </c>
      <c r="O155" s="421">
        <f t="shared" si="35"/>
        <v>11</v>
      </c>
      <c r="P155" s="421">
        <f t="shared" ref="P155" si="36">SUM(P152:P154)</f>
        <v>11</v>
      </c>
      <c r="Q155" s="421"/>
    </row>
    <row r="156" spans="2:28" s="384" customFormat="1" ht="32.25" thickBot="1">
      <c r="B156" s="374">
        <v>0</v>
      </c>
      <c r="C156" s="438"/>
      <c r="D156" s="422"/>
      <c r="E156" s="425"/>
      <c r="F156" s="439"/>
      <c r="G156" s="469" t="s">
        <v>638</v>
      </c>
      <c r="H156" s="420"/>
      <c r="I156" s="421">
        <f t="shared" ref="I156:O156" si="37">SUM(I155)</f>
        <v>29.689999999999998</v>
      </c>
      <c r="J156" s="421">
        <f t="shared" si="37"/>
        <v>0.27</v>
      </c>
      <c r="K156" s="421">
        <f t="shared" si="37"/>
        <v>0.3</v>
      </c>
      <c r="L156" s="421">
        <f t="shared" si="37"/>
        <v>11</v>
      </c>
      <c r="M156" s="421">
        <f t="shared" si="37"/>
        <v>21</v>
      </c>
      <c r="N156" s="421">
        <f t="shared" si="37"/>
        <v>21</v>
      </c>
      <c r="O156" s="421">
        <f t="shared" si="37"/>
        <v>11</v>
      </c>
      <c r="P156" s="421">
        <f t="shared" ref="P156" si="38">SUM(P155)</f>
        <v>11</v>
      </c>
      <c r="Q156" s="383"/>
    </row>
    <row r="157" spans="2:28" s="384" customFormat="1" ht="51.75" customHeight="1" thickBot="1">
      <c r="B157" s="374">
        <v>0</v>
      </c>
      <c r="C157" s="451"/>
      <c r="D157" s="654" t="s">
        <v>639</v>
      </c>
      <c r="E157" s="655"/>
      <c r="F157" s="655"/>
      <c r="G157" s="655"/>
      <c r="H157" s="656"/>
      <c r="I157" s="651" t="s">
        <v>640</v>
      </c>
      <c r="J157" s="652"/>
      <c r="K157" s="652"/>
      <c r="L157" s="652"/>
      <c r="M157" s="652"/>
      <c r="N157" s="652"/>
      <c r="O157" s="652"/>
      <c r="P157" s="652"/>
      <c r="Q157" s="653"/>
    </row>
    <row r="158" spans="2:28" s="384" customFormat="1" ht="32.25" thickBot="1">
      <c r="B158" s="374">
        <v>0</v>
      </c>
      <c r="C158" s="385"/>
      <c r="D158" s="488"/>
      <c r="E158" s="425"/>
      <c r="F158" s="425"/>
      <c r="G158" s="426" t="s">
        <v>222</v>
      </c>
      <c r="H158" s="521"/>
      <c r="I158" s="422"/>
      <c r="J158" s="425"/>
      <c r="K158" s="425"/>
      <c r="L158" s="422"/>
      <c r="M158" s="425"/>
      <c r="N158" s="425"/>
      <c r="O158" s="425"/>
      <c r="P158" s="425"/>
      <c r="Q158" s="427"/>
      <c r="R158" s="522">
        <v>250000</v>
      </c>
      <c r="S158" s="522">
        <v>27500.23</v>
      </c>
      <c r="T158" s="522">
        <v>30000.23</v>
      </c>
      <c r="U158" s="523" t="s">
        <v>249</v>
      </c>
    </row>
    <row r="159" spans="2:28" s="384" customFormat="1" ht="38.1" customHeight="1">
      <c r="B159" s="374"/>
      <c r="C159" s="659" t="s">
        <v>641</v>
      </c>
      <c r="D159" s="394" t="s">
        <v>120</v>
      </c>
      <c r="E159" s="395" t="s">
        <v>354</v>
      </c>
      <c r="F159" s="396" t="s">
        <v>355</v>
      </c>
      <c r="G159" s="428" t="s">
        <v>556</v>
      </c>
      <c r="H159" s="398" t="s">
        <v>100</v>
      </c>
      <c r="I159" s="399">
        <v>2369.67</v>
      </c>
      <c r="J159" s="400">
        <v>3285.35</v>
      </c>
      <c r="K159" s="400">
        <v>3674.98</v>
      </c>
      <c r="L159" s="524">
        <v>4313.71</v>
      </c>
      <c r="M159" s="400">
        <v>3463.62</v>
      </c>
      <c r="N159" s="400">
        <v>3463.62</v>
      </c>
      <c r="O159" s="400">
        <v>4330.78</v>
      </c>
      <c r="P159" s="524">
        <v>4798.88</v>
      </c>
      <c r="Q159" s="525">
        <v>4798.88</v>
      </c>
      <c r="R159" s="458">
        <v>4313.71</v>
      </c>
      <c r="S159" s="458">
        <v>4313.71</v>
      </c>
      <c r="T159" s="458">
        <v>4313.71</v>
      </c>
      <c r="U159" s="458"/>
      <c r="Y159" s="400">
        <f>SUM(P159*100/Y180)</f>
        <v>19.195519999999998</v>
      </c>
      <c r="Z159" s="450">
        <f>SUM(Z180*Y159%)</f>
        <v>5758.6559999999999</v>
      </c>
      <c r="AA159" s="450">
        <v>5758.6559999999999</v>
      </c>
      <c r="AB159" s="450"/>
    </row>
    <row r="160" spans="2:28" s="384" customFormat="1" ht="38.1" customHeight="1">
      <c r="B160" s="374"/>
      <c r="C160" s="650"/>
      <c r="D160" s="403" t="s">
        <v>120</v>
      </c>
      <c r="E160" s="476" t="s">
        <v>354</v>
      </c>
      <c r="F160" s="477" t="s">
        <v>356</v>
      </c>
      <c r="G160" s="406" t="s">
        <v>557</v>
      </c>
      <c r="H160" s="407" t="s">
        <v>100</v>
      </c>
      <c r="I160" s="400">
        <v>3111.43</v>
      </c>
      <c r="J160" s="400">
        <v>3733.43</v>
      </c>
      <c r="K160" s="400">
        <v>4199.37</v>
      </c>
      <c r="L160" s="458">
        <v>8359.4699999999993</v>
      </c>
      <c r="M160" s="400">
        <v>6714.05</v>
      </c>
      <c r="N160" s="400">
        <v>6714.05</v>
      </c>
      <c r="O160" s="400">
        <v>8392.56</v>
      </c>
      <c r="P160" s="458">
        <v>8689.98</v>
      </c>
      <c r="Q160" s="526">
        <v>8689.98</v>
      </c>
      <c r="R160" s="458">
        <v>7248.22</v>
      </c>
      <c r="S160" s="458">
        <v>7248.22</v>
      </c>
      <c r="T160" s="458">
        <v>8359.4699999999993</v>
      </c>
      <c r="U160" s="458"/>
      <c r="Y160" s="400">
        <f>SUM(O160*100/Y180)</f>
        <v>33.570239999999998</v>
      </c>
      <c r="Z160" s="450">
        <f>SUM(Z180*Y160%)</f>
        <v>10071.071999999998</v>
      </c>
      <c r="AA160" s="450">
        <v>10427.976000000001</v>
      </c>
      <c r="AB160" s="450"/>
    </row>
    <row r="161" spans="2:28" s="384" customFormat="1" ht="38.1" customHeight="1">
      <c r="B161" s="374"/>
      <c r="C161" s="393" t="s">
        <v>642</v>
      </c>
      <c r="D161" s="403" t="s">
        <v>120</v>
      </c>
      <c r="E161" s="476" t="s">
        <v>354</v>
      </c>
      <c r="F161" s="477" t="s">
        <v>357</v>
      </c>
      <c r="G161" s="406" t="s">
        <v>3</v>
      </c>
      <c r="H161" s="407" t="s">
        <v>100</v>
      </c>
      <c r="I161" s="400">
        <v>1338.88</v>
      </c>
      <c r="J161" s="400">
        <v>1951.75</v>
      </c>
      <c r="K161" s="400">
        <v>2181.44</v>
      </c>
      <c r="L161" s="458">
        <v>2181.09</v>
      </c>
      <c r="M161" s="400">
        <v>1751.77</v>
      </c>
      <c r="N161" s="400">
        <v>1751.77</v>
      </c>
      <c r="O161" s="400">
        <v>2189.7199999999998</v>
      </c>
      <c r="P161" s="458">
        <v>2480.98</v>
      </c>
      <c r="Q161" s="526">
        <v>2480.98</v>
      </c>
      <c r="R161" s="458">
        <v>2181.09</v>
      </c>
      <c r="S161" s="458">
        <v>2181.09</v>
      </c>
      <c r="T161" s="458">
        <v>2181.09</v>
      </c>
      <c r="U161" s="458"/>
      <c r="Y161" s="527"/>
      <c r="Z161" s="450"/>
      <c r="AB161" s="450"/>
    </row>
    <row r="162" spans="2:28" s="384" customFormat="1" ht="38.1" customHeight="1">
      <c r="B162" s="374"/>
      <c r="C162" s="444"/>
      <c r="D162" s="403" t="s">
        <v>120</v>
      </c>
      <c r="E162" s="476" t="s">
        <v>354</v>
      </c>
      <c r="F162" s="477" t="s">
        <v>358</v>
      </c>
      <c r="G162" s="406" t="s">
        <v>4</v>
      </c>
      <c r="H162" s="407" t="s">
        <v>100</v>
      </c>
      <c r="I162" s="400">
        <v>1647.91</v>
      </c>
      <c r="J162" s="400">
        <v>1976.43</v>
      </c>
      <c r="K162" s="400">
        <v>2224.1</v>
      </c>
      <c r="L162" s="458">
        <v>4227.6899999999996</v>
      </c>
      <c r="M162" s="400">
        <v>3295.54</v>
      </c>
      <c r="N162" s="400">
        <v>3295.54</v>
      </c>
      <c r="O162" s="400">
        <v>4244.42</v>
      </c>
      <c r="P162" s="458">
        <v>4689.2299999999996</v>
      </c>
      <c r="Q162" s="526">
        <v>4689.2299999999996</v>
      </c>
      <c r="R162" s="458">
        <v>3104.19</v>
      </c>
      <c r="S162" s="458">
        <v>3665.94</v>
      </c>
      <c r="T162" s="458">
        <v>4227.6899999999996</v>
      </c>
      <c r="U162" s="458"/>
      <c r="Y162" s="458">
        <f>SUM(O162*100/Y180)</f>
        <v>16.977679999999999</v>
      </c>
      <c r="Z162" s="450">
        <f>SUM(Z180*Y162%)</f>
        <v>5093.3040000000001</v>
      </c>
      <c r="AA162" s="384">
        <v>5627.0759999999991</v>
      </c>
      <c r="AB162" s="450"/>
    </row>
    <row r="163" spans="2:28" s="384" customFormat="1" ht="38.1" customHeight="1">
      <c r="B163" s="374"/>
      <c r="C163" s="393" t="s">
        <v>643</v>
      </c>
      <c r="D163" s="403" t="s">
        <v>120</v>
      </c>
      <c r="E163" s="476" t="s">
        <v>354</v>
      </c>
      <c r="F163" s="477" t="s">
        <v>359</v>
      </c>
      <c r="G163" s="406" t="s">
        <v>5</v>
      </c>
      <c r="H163" s="407" t="s">
        <v>100</v>
      </c>
      <c r="I163" s="400">
        <v>912.8</v>
      </c>
      <c r="J163" s="400">
        <v>949.28</v>
      </c>
      <c r="K163" s="400">
        <v>1065.3900000000001</v>
      </c>
      <c r="L163" s="458">
        <v>439.64</v>
      </c>
      <c r="M163" s="400">
        <v>453.1</v>
      </c>
      <c r="N163" s="400">
        <v>453.1</v>
      </c>
      <c r="O163" s="400">
        <v>441.38</v>
      </c>
      <c r="P163" s="458">
        <v>1073.57</v>
      </c>
      <c r="Q163" s="526">
        <v>1073.57</v>
      </c>
      <c r="R163" s="458">
        <v>439.64</v>
      </c>
      <c r="S163" s="458">
        <v>439.64</v>
      </c>
      <c r="T163" s="458">
        <v>439.64</v>
      </c>
      <c r="U163" s="458"/>
      <c r="Y163" s="527"/>
      <c r="Z163" s="450"/>
    </row>
    <row r="164" spans="2:28" s="384" customFormat="1" ht="38.1" customHeight="1">
      <c r="B164" s="374"/>
      <c r="C164" s="393" t="s">
        <v>643</v>
      </c>
      <c r="D164" s="403" t="s">
        <v>120</v>
      </c>
      <c r="E164" s="476" t="s">
        <v>354</v>
      </c>
      <c r="F164" s="477" t="s">
        <v>360</v>
      </c>
      <c r="G164" s="406" t="s">
        <v>6</v>
      </c>
      <c r="H164" s="407" t="s">
        <v>100</v>
      </c>
      <c r="I164" s="400">
        <v>497.27</v>
      </c>
      <c r="J164" s="400">
        <v>465.73</v>
      </c>
      <c r="K164" s="400">
        <v>522.58000000000004</v>
      </c>
      <c r="L164" s="458">
        <v>739.26</v>
      </c>
      <c r="M164" s="400">
        <v>593.74</v>
      </c>
      <c r="N164" s="400">
        <v>593.74</v>
      </c>
      <c r="O164" s="400">
        <v>742.18</v>
      </c>
      <c r="P164" s="458">
        <v>995.75</v>
      </c>
      <c r="Q164" s="526">
        <v>995.75</v>
      </c>
      <c r="R164" s="458">
        <v>739.26</v>
      </c>
      <c r="S164" s="458">
        <v>739.26</v>
      </c>
      <c r="T164" s="458">
        <v>739.26</v>
      </c>
      <c r="U164" s="458"/>
      <c r="V164" s="528">
        <f>SUM(S164*15/40)</f>
        <v>277.22249999999997</v>
      </c>
      <c r="W164" s="529">
        <f>SUM(S164-S163)</f>
        <v>299.62</v>
      </c>
      <c r="X164" s="384">
        <f>S163*100/S164</f>
        <v>59.470281091902713</v>
      </c>
      <c r="Y164" s="458">
        <f>SUM(P164*100/Y180)</f>
        <v>3.9830000000000001</v>
      </c>
      <c r="Z164" s="450">
        <f>SUM(Z180*Y164%)</f>
        <v>1194.9000000000001</v>
      </c>
      <c r="AA164" s="384">
        <v>1194.9000000000001</v>
      </c>
    </row>
    <row r="165" spans="2:28" s="384" customFormat="1" ht="38.1" customHeight="1">
      <c r="B165" s="374"/>
      <c r="C165" s="446" t="s">
        <v>644</v>
      </c>
      <c r="D165" s="403" t="s">
        <v>120</v>
      </c>
      <c r="E165" s="476" t="s">
        <v>354</v>
      </c>
      <c r="F165" s="477" t="s">
        <v>361</v>
      </c>
      <c r="G165" s="406" t="s">
        <v>7</v>
      </c>
      <c r="H165" s="407" t="s">
        <v>100</v>
      </c>
      <c r="I165" s="400">
        <v>116.15</v>
      </c>
      <c r="J165" s="400">
        <v>155.77000000000001</v>
      </c>
      <c r="K165" s="400">
        <v>186.84</v>
      </c>
      <c r="L165" s="458">
        <v>182</v>
      </c>
      <c r="M165" s="400">
        <v>146.16999999999999</v>
      </c>
      <c r="N165" s="400">
        <v>146.16999999999999</v>
      </c>
      <c r="O165" s="400">
        <v>182.72</v>
      </c>
      <c r="P165" s="458">
        <v>266.18</v>
      </c>
      <c r="Q165" s="526">
        <v>266.18</v>
      </c>
      <c r="R165" s="458">
        <v>182</v>
      </c>
      <c r="S165" s="458">
        <v>182</v>
      </c>
      <c r="T165" s="458">
        <v>182</v>
      </c>
      <c r="U165" s="458"/>
      <c r="V165" s="450"/>
      <c r="X165" s="384">
        <f>SUM(V164*0.5947)</f>
        <v>164.86422074999999</v>
      </c>
      <c r="Y165" s="527"/>
      <c r="Z165" s="450"/>
    </row>
    <row r="166" spans="2:28" s="384" customFormat="1" ht="38.1" customHeight="1">
      <c r="B166" s="374"/>
      <c r="C166" s="445"/>
      <c r="D166" s="403" t="s">
        <v>120</v>
      </c>
      <c r="E166" s="476" t="s">
        <v>354</v>
      </c>
      <c r="F166" s="477" t="s">
        <v>362</v>
      </c>
      <c r="G166" s="406" t="s">
        <v>8</v>
      </c>
      <c r="H166" s="407" t="s">
        <v>100</v>
      </c>
      <c r="I166" s="400">
        <v>140.36000000000001</v>
      </c>
      <c r="J166" s="400">
        <v>151.19999999999999</v>
      </c>
      <c r="K166" s="400">
        <v>170.23</v>
      </c>
      <c r="L166" s="458">
        <v>352.3</v>
      </c>
      <c r="M166" s="400">
        <v>282.44</v>
      </c>
      <c r="N166" s="400">
        <v>282.44</v>
      </c>
      <c r="O166" s="400">
        <v>353.69</v>
      </c>
      <c r="P166" s="458">
        <v>360</v>
      </c>
      <c r="Q166" s="526">
        <v>360</v>
      </c>
      <c r="R166" s="458">
        <v>258.8</v>
      </c>
      <c r="S166" s="458">
        <v>305.55</v>
      </c>
      <c r="T166" s="458">
        <v>352.3</v>
      </c>
      <c r="U166" s="458"/>
      <c r="Y166" s="458">
        <f>SUM(P166*100/Y180)</f>
        <v>1.44</v>
      </c>
      <c r="Z166" s="450">
        <f>SUM(Z180*Y166%)</f>
        <v>432</v>
      </c>
      <c r="AA166" s="384">
        <v>432</v>
      </c>
    </row>
    <row r="167" spans="2:28" s="384" customFormat="1" ht="38.1" customHeight="1">
      <c r="B167" s="374"/>
      <c r="C167" s="649" t="s">
        <v>645</v>
      </c>
      <c r="D167" s="403" t="s">
        <v>120</v>
      </c>
      <c r="E167" s="476" t="s">
        <v>354</v>
      </c>
      <c r="F167" s="477" t="s">
        <v>363</v>
      </c>
      <c r="G167" s="406" t="s">
        <v>9</v>
      </c>
      <c r="H167" s="407" t="s">
        <v>100</v>
      </c>
      <c r="I167" s="400">
        <v>115.59</v>
      </c>
      <c r="J167" s="400">
        <v>154.97999999999999</v>
      </c>
      <c r="K167" s="400">
        <v>186.42</v>
      </c>
      <c r="L167" s="458">
        <v>182</v>
      </c>
      <c r="M167" s="400">
        <v>146.16999999999999</v>
      </c>
      <c r="N167" s="400">
        <v>146.16999999999999</v>
      </c>
      <c r="O167" s="400">
        <v>182.72</v>
      </c>
      <c r="P167" s="458">
        <v>266.18</v>
      </c>
      <c r="Q167" s="526">
        <v>266.18</v>
      </c>
      <c r="R167" s="458">
        <v>182</v>
      </c>
      <c r="S167" s="458">
        <v>182</v>
      </c>
      <c r="T167" s="458">
        <v>182</v>
      </c>
      <c r="U167" s="458"/>
      <c r="Y167" s="527"/>
      <c r="Z167" s="450"/>
    </row>
    <row r="168" spans="2:28" s="384" customFormat="1" ht="38.1" customHeight="1">
      <c r="B168" s="374"/>
      <c r="C168" s="650"/>
      <c r="D168" s="403" t="s">
        <v>120</v>
      </c>
      <c r="E168" s="476" t="s">
        <v>354</v>
      </c>
      <c r="F168" s="477" t="s">
        <v>364</v>
      </c>
      <c r="G168" s="406" t="s">
        <v>10</v>
      </c>
      <c r="H168" s="407" t="s">
        <v>100</v>
      </c>
      <c r="I168" s="400">
        <v>139.35</v>
      </c>
      <c r="J168" s="400">
        <v>151.26</v>
      </c>
      <c r="K168" s="400">
        <v>169.23</v>
      </c>
      <c r="L168" s="458">
        <v>352.26</v>
      </c>
      <c r="M168" s="400">
        <v>282.95</v>
      </c>
      <c r="N168" s="400">
        <v>282.95</v>
      </c>
      <c r="O168" s="400">
        <v>353.69</v>
      </c>
      <c r="P168" s="458">
        <v>0</v>
      </c>
      <c r="Q168" s="526">
        <v>0</v>
      </c>
      <c r="R168" s="458">
        <v>258.76</v>
      </c>
      <c r="S168" s="458">
        <v>305.51</v>
      </c>
      <c r="T168" s="458">
        <v>352.26</v>
      </c>
      <c r="U168" s="458"/>
      <c r="Y168" s="458">
        <f>SUM(P168*100/Y180)</f>
        <v>0</v>
      </c>
      <c r="Z168" s="450">
        <f>SUM(Z184*Y180%)</f>
        <v>0</v>
      </c>
      <c r="AA168" s="384">
        <v>0</v>
      </c>
    </row>
    <row r="169" spans="2:28" s="384" customFormat="1" ht="38.1" customHeight="1">
      <c r="C169" s="649" t="s">
        <v>646</v>
      </c>
      <c r="D169" s="530" t="s">
        <v>120</v>
      </c>
      <c r="E169" s="531" t="s">
        <v>354</v>
      </c>
      <c r="F169" s="532" t="s">
        <v>365</v>
      </c>
      <c r="G169" s="406" t="s">
        <v>574</v>
      </c>
      <c r="H169" s="407" t="s">
        <v>100</v>
      </c>
      <c r="I169" s="406">
        <v>0</v>
      </c>
      <c r="J169" s="406">
        <v>0</v>
      </c>
      <c r="K169" s="406">
        <v>0</v>
      </c>
      <c r="L169" s="458">
        <v>0</v>
      </c>
      <c r="M169" s="406">
        <v>0</v>
      </c>
      <c r="N169" s="406">
        <v>0</v>
      </c>
      <c r="O169" s="406">
        <v>0</v>
      </c>
      <c r="P169" s="458">
        <v>0</v>
      </c>
      <c r="Q169" s="526">
        <v>0</v>
      </c>
      <c r="R169" s="458">
        <v>0</v>
      </c>
      <c r="S169" s="458">
        <v>0</v>
      </c>
      <c r="T169" s="458"/>
      <c r="U169" s="458"/>
      <c r="V169" s="384">
        <f>SUM(2.59*2)</f>
        <v>5.18</v>
      </c>
      <c r="Y169" s="527"/>
      <c r="Z169" s="450"/>
    </row>
    <row r="170" spans="2:28" s="384" customFormat="1" ht="38.1" customHeight="1">
      <c r="B170" s="374"/>
      <c r="C170" s="650"/>
      <c r="D170" s="403" t="s">
        <v>120</v>
      </c>
      <c r="E170" s="476" t="s">
        <v>354</v>
      </c>
      <c r="F170" s="477" t="s">
        <v>366</v>
      </c>
      <c r="G170" s="406" t="s">
        <v>248</v>
      </c>
      <c r="H170" s="407" t="s">
        <v>100</v>
      </c>
      <c r="I170" s="400">
        <v>0</v>
      </c>
      <c r="J170" s="400">
        <v>0</v>
      </c>
      <c r="K170" s="400">
        <v>0</v>
      </c>
      <c r="L170" s="458">
        <v>518</v>
      </c>
      <c r="M170" s="400">
        <v>416.04</v>
      </c>
      <c r="N170" s="400">
        <v>416.04</v>
      </c>
      <c r="O170" s="400">
        <v>520.04999999999995</v>
      </c>
      <c r="P170" s="458">
        <v>360</v>
      </c>
      <c r="Q170" s="526">
        <v>360</v>
      </c>
      <c r="R170" s="458">
        <v>518</v>
      </c>
      <c r="S170" s="458">
        <v>518</v>
      </c>
      <c r="T170" s="458">
        <v>518</v>
      </c>
      <c r="U170" s="458"/>
      <c r="Y170" s="458">
        <f>SUM(P170*100/Y180)</f>
        <v>1.44</v>
      </c>
      <c r="Z170" s="450">
        <f>SUM(Z180*Y170%)</f>
        <v>432</v>
      </c>
      <c r="AA170" s="384">
        <v>432</v>
      </c>
    </row>
    <row r="171" spans="2:28" s="384" customFormat="1" ht="38.1" customHeight="1">
      <c r="B171" s="374"/>
      <c r="C171" s="649" t="s">
        <v>647</v>
      </c>
      <c r="D171" s="403" t="s">
        <v>120</v>
      </c>
      <c r="E171" s="476" t="s">
        <v>354</v>
      </c>
      <c r="F171" s="477" t="s">
        <v>367</v>
      </c>
      <c r="G171" s="406" t="s">
        <v>486</v>
      </c>
      <c r="H171" s="407" t="s">
        <v>100</v>
      </c>
      <c r="I171" s="400">
        <v>0</v>
      </c>
      <c r="J171" s="400">
        <v>0</v>
      </c>
      <c r="K171" s="400">
        <v>0</v>
      </c>
      <c r="L171" s="458">
        <v>0</v>
      </c>
      <c r="M171" s="400">
        <v>0</v>
      </c>
      <c r="N171" s="400">
        <v>0</v>
      </c>
      <c r="O171" s="400">
        <v>0</v>
      </c>
      <c r="P171" s="458">
        <v>0</v>
      </c>
      <c r="Q171" s="526">
        <v>0</v>
      </c>
      <c r="R171" s="458">
        <v>0</v>
      </c>
      <c r="S171" s="458">
        <v>0</v>
      </c>
      <c r="T171" s="458"/>
      <c r="U171" s="458"/>
      <c r="Y171" s="527"/>
      <c r="Z171" s="450"/>
    </row>
    <row r="172" spans="2:28" s="384" customFormat="1" ht="38.1" customHeight="1">
      <c r="B172" s="374"/>
      <c r="C172" s="650"/>
      <c r="D172" s="403" t="s">
        <v>120</v>
      </c>
      <c r="E172" s="476" t="s">
        <v>354</v>
      </c>
      <c r="F172" s="477" t="s">
        <v>368</v>
      </c>
      <c r="G172" s="406" t="s">
        <v>487</v>
      </c>
      <c r="H172" s="407" t="s">
        <v>100</v>
      </c>
      <c r="I172" s="400">
        <v>0</v>
      </c>
      <c r="J172" s="400">
        <v>0</v>
      </c>
      <c r="K172" s="400">
        <v>0</v>
      </c>
      <c r="L172" s="458">
        <v>518</v>
      </c>
      <c r="M172" s="400">
        <v>416.04</v>
      </c>
      <c r="N172" s="400">
        <v>416.04</v>
      </c>
      <c r="O172" s="400">
        <v>520.04999999999995</v>
      </c>
      <c r="P172" s="458">
        <v>360</v>
      </c>
      <c r="Q172" s="526">
        <v>360</v>
      </c>
      <c r="R172" s="458">
        <v>518</v>
      </c>
      <c r="S172" s="458">
        <v>518</v>
      </c>
      <c r="T172" s="458">
        <v>518</v>
      </c>
      <c r="U172" s="458"/>
      <c r="Y172" s="458">
        <f>SUM(P172*100/Y180)</f>
        <v>1.44</v>
      </c>
      <c r="Z172" s="450">
        <f>SUM(Z180*Y172%)</f>
        <v>432</v>
      </c>
      <c r="AA172" s="384">
        <v>432</v>
      </c>
    </row>
    <row r="173" spans="2:28" s="384" customFormat="1" ht="38.1" customHeight="1">
      <c r="B173" s="374"/>
      <c r="C173" s="649" t="s">
        <v>648</v>
      </c>
      <c r="D173" s="403" t="s">
        <v>120</v>
      </c>
      <c r="E173" s="476" t="s">
        <v>354</v>
      </c>
      <c r="F173" s="477" t="s">
        <v>369</v>
      </c>
      <c r="G173" s="406" t="s">
        <v>488</v>
      </c>
      <c r="H173" s="407" t="s">
        <v>100</v>
      </c>
      <c r="I173" s="400">
        <v>0</v>
      </c>
      <c r="J173" s="400">
        <v>0</v>
      </c>
      <c r="K173" s="400">
        <v>0</v>
      </c>
      <c r="L173" s="458">
        <v>0</v>
      </c>
      <c r="M173" s="400">
        <v>0</v>
      </c>
      <c r="N173" s="400">
        <v>0</v>
      </c>
      <c r="O173" s="400">
        <v>0</v>
      </c>
      <c r="P173" s="458">
        <v>0</v>
      </c>
      <c r="Q173" s="526">
        <v>0</v>
      </c>
      <c r="R173" s="458">
        <v>0</v>
      </c>
      <c r="S173" s="458">
        <v>0</v>
      </c>
      <c r="T173" s="458"/>
      <c r="U173" s="458"/>
      <c r="Y173" s="527"/>
      <c r="Z173" s="450"/>
    </row>
    <row r="174" spans="2:28" s="384" customFormat="1" ht="38.1" customHeight="1">
      <c r="B174" s="374"/>
      <c r="C174" s="650"/>
      <c r="D174" s="403" t="s">
        <v>120</v>
      </c>
      <c r="E174" s="476" t="s">
        <v>354</v>
      </c>
      <c r="F174" s="477" t="s">
        <v>370</v>
      </c>
      <c r="G174" s="406" t="s">
        <v>489</v>
      </c>
      <c r="H174" s="407" t="s">
        <v>100</v>
      </c>
      <c r="I174" s="400">
        <v>0</v>
      </c>
      <c r="J174" s="400">
        <v>0</v>
      </c>
      <c r="K174" s="400">
        <v>0</v>
      </c>
      <c r="L174" s="458">
        <v>518</v>
      </c>
      <c r="M174" s="400">
        <v>416.04</v>
      </c>
      <c r="N174" s="400">
        <v>416.04</v>
      </c>
      <c r="O174" s="400">
        <v>520.04999999999995</v>
      </c>
      <c r="P174" s="458">
        <v>360</v>
      </c>
      <c r="Q174" s="526">
        <v>360</v>
      </c>
      <c r="R174" s="458">
        <v>518</v>
      </c>
      <c r="S174" s="458">
        <v>518</v>
      </c>
      <c r="T174" s="458">
        <v>518</v>
      </c>
      <c r="U174" s="458"/>
      <c r="Y174" s="458">
        <f>SUM(P174*100/Y180)</f>
        <v>1.44</v>
      </c>
      <c r="Z174" s="450">
        <f>SUM(Z180*Y174%)</f>
        <v>432</v>
      </c>
      <c r="AA174" s="384">
        <v>432</v>
      </c>
    </row>
    <row r="175" spans="2:28" ht="38.1" customHeight="1">
      <c r="C175" s="671" t="s">
        <v>649</v>
      </c>
      <c r="D175" s="233" t="s">
        <v>120</v>
      </c>
      <c r="E175" s="270" t="s">
        <v>354</v>
      </c>
      <c r="F175" s="271">
        <v>11520</v>
      </c>
      <c r="G175" s="236" t="s">
        <v>553</v>
      </c>
      <c r="H175" s="240" t="s">
        <v>100</v>
      </c>
      <c r="I175" s="229">
        <v>0</v>
      </c>
      <c r="J175" s="229">
        <v>0</v>
      </c>
      <c r="K175" s="229">
        <v>0</v>
      </c>
      <c r="L175" s="231">
        <v>0</v>
      </c>
      <c r="M175" s="229">
        <v>0</v>
      </c>
      <c r="N175" s="229">
        <v>0</v>
      </c>
      <c r="O175" s="229">
        <v>0</v>
      </c>
      <c r="P175" s="229">
        <v>0</v>
      </c>
      <c r="Q175" s="292">
        <v>0</v>
      </c>
      <c r="R175" s="290"/>
      <c r="S175" s="290"/>
      <c r="T175" s="290"/>
      <c r="U175" s="290"/>
      <c r="Y175" s="291"/>
      <c r="Z175" s="196"/>
    </row>
    <row r="176" spans="2:28" ht="38.1" customHeight="1">
      <c r="C176" s="672"/>
      <c r="D176" s="233" t="s">
        <v>120</v>
      </c>
      <c r="E176" s="270" t="s">
        <v>354</v>
      </c>
      <c r="F176" s="271">
        <v>11520</v>
      </c>
      <c r="G176" s="236" t="s">
        <v>552</v>
      </c>
      <c r="H176" s="240" t="s">
        <v>100</v>
      </c>
      <c r="I176" s="229">
        <v>0</v>
      </c>
      <c r="J176" s="229">
        <v>0</v>
      </c>
      <c r="K176" s="229">
        <v>0</v>
      </c>
      <c r="L176" s="231">
        <v>0</v>
      </c>
      <c r="M176" s="229">
        <v>0</v>
      </c>
      <c r="N176" s="229">
        <v>0</v>
      </c>
      <c r="O176" s="229">
        <v>0</v>
      </c>
      <c r="P176" s="229">
        <v>360</v>
      </c>
      <c r="Q176" s="292">
        <v>360</v>
      </c>
      <c r="R176" s="290"/>
      <c r="S176" s="290"/>
      <c r="T176" s="290"/>
      <c r="U176" s="290"/>
      <c r="Y176" s="290">
        <f>SUM(P176*100/Y180)</f>
        <v>1.44</v>
      </c>
      <c r="Z176" s="196">
        <f>SUM(Z180*Y176%)</f>
        <v>432</v>
      </c>
      <c r="AA176" s="192">
        <v>432</v>
      </c>
    </row>
    <row r="177" spans="2:27" s="384" customFormat="1" ht="38.1" customHeight="1">
      <c r="B177" s="374"/>
      <c r="C177" s="393" t="s">
        <v>650</v>
      </c>
      <c r="D177" s="403" t="s">
        <v>120</v>
      </c>
      <c r="E177" s="476" t="s">
        <v>354</v>
      </c>
      <c r="F177" s="477" t="s">
        <v>371</v>
      </c>
      <c r="G177" s="406" t="s">
        <v>11</v>
      </c>
      <c r="H177" s="407" t="s">
        <v>100</v>
      </c>
      <c r="I177" s="400">
        <v>12.17</v>
      </c>
      <c r="J177" s="400">
        <v>14.8</v>
      </c>
      <c r="K177" s="400">
        <v>15.38</v>
      </c>
      <c r="L177" s="458">
        <v>18</v>
      </c>
      <c r="M177" s="400">
        <v>16</v>
      </c>
      <c r="N177" s="400">
        <v>16</v>
      </c>
      <c r="O177" s="400">
        <v>18</v>
      </c>
      <c r="P177" s="458">
        <v>24.3</v>
      </c>
      <c r="Q177" s="526">
        <v>24.3</v>
      </c>
      <c r="R177" s="458">
        <v>18</v>
      </c>
      <c r="S177" s="458">
        <v>18</v>
      </c>
      <c r="T177" s="458">
        <v>18</v>
      </c>
      <c r="U177" s="458"/>
      <c r="Y177" s="527"/>
      <c r="Z177" s="450"/>
    </row>
    <row r="178" spans="2:27" s="384" customFormat="1" ht="54" customHeight="1">
      <c r="B178" s="374"/>
      <c r="C178" s="393" t="s">
        <v>651</v>
      </c>
      <c r="D178" s="403" t="s">
        <v>120</v>
      </c>
      <c r="E178" s="404" t="s">
        <v>354</v>
      </c>
      <c r="F178" s="405" t="s">
        <v>372</v>
      </c>
      <c r="G178" s="406" t="s">
        <v>12</v>
      </c>
      <c r="H178" s="407" t="s">
        <v>100</v>
      </c>
      <c r="I178" s="400">
        <v>0</v>
      </c>
      <c r="J178" s="400">
        <v>0</v>
      </c>
      <c r="K178" s="400">
        <v>0</v>
      </c>
      <c r="L178" s="458">
        <v>2000</v>
      </c>
      <c r="M178" s="400">
        <v>1606.33</v>
      </c>
      <c r="N178" s="400">
        <v>1606.33</v>
      </c>
      <c r="O178" s="400">
        <v>2007.99</v>
      </c>
      <c r="P178" s="458">
        <v>2000</v>
      </c>
      <c r="Q178" s="526">
        <v>3000</v>
      </c>
      <c r="R178" s="458">
        <v>500</v>
      </c>
      <c r="S178" s="458">
        <v>500</v>
      </c>
      <c r="T178" s="458">
        <v>500</v>
      </c>
      <c r="U178" s="458"/>
      <c r="Y178" s="527"/>
      <c r="Z178" s="450"/>
      <c r="AA178" s="450"/>
    </row>
    <row r="179" spans="2:27" s="384" customFormat="1" ht="38.1" customHeight="1">
      <c r="B179" s="374"/>
      <c r="C179" s="393" t="s">
        <v>652</v>
      </c>
      <c r="D179" s="403" t="s">
        <v>120</v>
      </c>
      <c r="E179" s="476" t="s">
        <v>373</v>
      </c>
      <c r="F179" s="477" t="s">
        <v>374</v>
      </c>
      <c r="G179" s="406" t="s">
        <v>653</v>
      </c>
      <c r="H179" s="407" t="s">
        <v>102</v>
      </c>
      <c r="I179" s="400">
        <v>43741.83</v>
      </c>
      <c r="J179" s="400">
        <v>47076.23</v>
      </c>
      <c r="K179" s="400">
        <v>29573.77</v>
      </c>
      <c r="L179" s="400">
        <v>50000</v>
      </c>
      <c r="M179" s="400">
        <v>42500</v>
      </c>
      <c r="N179" s="400">
        <v>42500</v>
      </c>
      <c r="O179" s="400">
        <v>50000</v>
      </c>
      <c r="P179" s="400">
        <v>45000</v>
      </c>
      <c r="Q179" s="533">
        <v>40000</v>
      </c>
      <c r="R179" s="458"/>
      <c r="S179" s="458"/>
      <c r="T179" s="458"/>
      <c r="U179" s="458"/>
      <c r="Y179" s="534"/>
      <c r="Z179" s="534"/>
      <c r="AA179" s="535"/>
    </row>
    <row r="180" spans="2:27" s="384" customFormat="1" ht="38.1" customHeight="1" thickBot="1">
      <c r="B180" s="374"/>
      <c r="C180" s="393" t="s">
        <v>654</v>
      </c>
      <c r="D180" s="412" t="s">
        <v>120</v>
      </c>
      <c r="E180" s="484" t="s">
        <v>375</v>
      </c>
      <c r="F180" s="485" t="s">
        <v>376</v>
      </c>
      <c r="G180" s="415" t="s">
        <v>13</v>
      </c>
      <c r="H180" s="434" t="s">
        <v>93</v>
      </c>
      <c r="I180" s="417">
        <v>0.08</v>
      </c>
      <c r="J180" s="400">
        <v>0.18</v>
      </c>
      <c r="K180" s="400">
        <v>0.26</v>
      </c>
      <c r="L180" s="400">
        <v>0.2</v>
      </c>
      <c r="M180" s="400">
        <v>0</v>
      </c>
      <c r="N180" s="400">
        <v>0</v>
      </c>
      <c r="O180" s="400">
        <v>0</v>
      </c>
      <c r="P180" s="400">
        <v>0</v>
      </c>
      <c r="Q180" s="533">
        <v>0</v>
      </c>
      <c r="R180" s="458"/>
      <c r="S180" s="458"/>
      <c r="T180" s="458"/>
      <c r="U180" s="458"/>
      <c r="Y180" s="534">
        <v>25000</v>
      </c>
      <c r="Z180" s="534">
        <v>30000</v>
      </c>
      <c r="AA180" s="384">
        <v>30000</v>
      </c>
    </row>
    <row r="181" spans="2:27" s="384" customFormat="1" ht="16.5" thickBot="1">
      <c r="B181" s="374">
        <v>0</v>
      </c>
      <c r="C181" s="418"/>
      <c r="D181" s="422"/>
      <c r="E181" s="425"/>
      <c r="F181" s="425"/>
      <c r="G181" s="420" t="s">
        <v>458</v>
      </c>
      <c r="H181" s="420"/>
      <c r="I181" s="421">
        <f>SUM(I159:I180)</f>
        <v>54143.490000000005</v>
      </c>
      <c r="J181" s="421">
        <f t="shared" ref="J181:O181" si="39">SUM(J159:J180)</f>
        <v>60066.390000000007</v>
      </c>
      <c r="K181" s="421">
        <f t="shared" si="39"/>
        <v>44169.99</v>
      </c>
      <c r="L181" s="421">
        <f t="shared" si="39"/>
        <v>74901.62</v>
      </c>
      <c r="M181" s="421">
        <f t="shared" si="39"/>
        <v>62500</v>
      </c>
      <c r="N181" s="421">
        <f t="shared" si="39"/>
        <v>62500</v>
      </c>
      <c r="O181" s="421">
        <f t="shared" si="39"/>
        <v>75000</v>
      </c>
      <c r="P181" s="421">
        <f>SUM(P159:P180)</f>
        <v>72085.05</v>
      </c>
      <c r="Q181" s="536">
        <f>SUM(Q159:Q180)</f>
        <v>68085.05</v>
      </c>
      <c r="R181" s="458"/>
      <c r="S181" s="458"/>
      <c r="T181" s="458"/>
      <c r="U181" s="458"/>
      <c r="Y181" s="450">
        <f>SUM(P181-P178-P179)</f>
        <v>25085.050000000003</v>
      </c>
    </row>
    <row r="182" spans="2:27" s="384" customFormat="1" ht="32.25" thickBot="1">
      <c r="B182" s="374">
        <v>0</v>
      </c>
      <c r="C182" s="385"/>
      <c r="D182" s="425"/>
      <c r="E182" s="425"/>
      <c r="F182" s="425"/>
      <c r="G182" s="426" t="s">
        <v>182</v>
      </c>
      <c r="H182" s="454"/>
      <c r="I182" s="422"/>
      <c r="J182" s="425"/>
      <c r="K182" s="425"/>
      <c r="L182" s="422"/>
      <c r="M182" s="425"/>
      <c r="N182" s="425"/>
      <c r="O182" s="425"/>
      <c r="P182" s="425"/>
      <c r="Q182" s="427"/>
      <c r="R182" s="458"/>
      <c r="S182" s="458"/>
      <c r="T182" s="458"/>
      <c r="U182" s="458"/>
    </row>
    <row r="183" spans="2:27" s="384" customFormat="1" ht="48" thickBot="1">
      <c r="B183" s="374"/>
      <c r="C183" s="473" t="s">
        <v>641</v>
      </c>
      <c r="D183" s="394" t="s">
        <v>120</v>
      </c>
      <c r="E183" s="395" t="s">
        <v>354</v>
      </c>
      <c r="F183" s="396" t="s">
        <v>340</v>
      </c>
      <c r="G183" s="428" t="s">
        <v>19</v>
      </c>
      <c r="H183" s="398" t="s">
        <v>100</v>
      </c>
      <c r="I183" s="399">
        <v>0.02</v>
      </c>
      <c r="J183" s="400">
        <v>7.28</v>
      </c>
      <c r="K183" s="401">
        <v>7.77</v>
      </c>
      <c r="L183" s="399">
        <v>12</v>
      </c>
      <c r="M183" s="400">
        <v>5</v>
      </c>
      <c r="N183" s="400">
        <v>5</v>
      </c>
      <c r="O183" s="400">
        <v>5</v>
      </c>
      <c r="P183" s="400">
        <v>15</v>
      </c>
      <c r="Q183" s="506"/>
      <c r="R183" s="458">
        <v>12</v>
      </c>
      <c r="S183" s="458">
        <v>12</v>
      </c>
      <c r="T183" s="458">
        <v>12</v>
      </c>
      <c r="U183" s="458"/>
    </row>
    <row r="184" spans="2:27" s="384" customFormat="1" ht="47.25">
      <c r="B184" s="374"/>
      <c r="C184" s="473" t="s">
        <v>641</v>
      </c>
      <c r="D184" s="403" t="s">
        <v>120</v>
      </c>
      <c r="E184" s="476" t="s">
        <v>354</v>
      </c>
      <c r="F184" s="477" t="s">
        <v>377</v>
      </c>
      <c r="G184" s="397" t="s">
        <v>20</v>
      </c>
      <c r="H184" s="491" t="s">
        <v>100</v>
      </c>
      <c r="I184" s="479">
        <v>0.56999999999999995</v>
      </c>
      <c r="J184" s="400">
        <v>0</v>
      </c>
      <c r="K184" s="401">
        <v>0</v>
      </c>
      <c r="L184" s="400">
        <v>0.15</v>
      </c>
      <c r="M184" s="400">
        <v>0.5</v>
      </c>
      <c r="N184" s="400">
        <v>0.5</v>
      </c>
      <c r="O184" s="400">
        <v>0.5</v>
      </c>
      <c r="P184" s="400">
        <v>0.5</v>
      </c>
      <c r="Q184" s="443"/>
      <c r="R184" s="458">
        <v>0.15</v>
      </c>
      <c r="S184" s="458">
        <v>0.15</v>
      </c>
      <c r="T184" s="458">
        <v>0.15</v>
      </c>
      <c r="U184" s="458"/>
    </row>
    <row r="185" spans="2:27" s="384" customFormat="1" ht="31.5">
      <c r="B185" s="374"/>
      <c r="C185" s="474"/>
      <c r="D185" s="403" t="s">
        <v>120</v>
      </c>
      <c r="E185" s="476" t="s">
        <v>354</v>
      </c>
      <c r="F185" s="477" t="s">
        <v>276</v>
      </c>
      <c r="G185" s="406" t="s">
        <v>21</v>
      </c>
      <c r="H185" s="407" t="s">
        <v>100</v>
      </c>
      <c r="I185" s="400">
        <v>29.43</v>
      </c>
      <c r="J185" s="400">
        <v>65.37</v>
      </c>
      <c r="K185" s="401">
        <v>107.91</v>
      </c>
      <c r="L185" s="400">
        <v>150</v>
      </c>
      <c r="M185" s="400">
        <v>110</v>
      </c>
      <c r="N185" s="400">
        <v>110</v>
      </c>
      <c r="O185" s="400">
        <v>25</v>
      </c>
      <c r="P185" s="400">
        <v>300</v>
      </c>
      <c r="Q185" s="441"/>
      <c r="R185" s="458">
        <v>150</v>
      </c>
      <c r="S185" s="458">
        <v>150</v>
      </c>
      <c r="T185" s="458">
        <v>150</v>
      </c>
      <c r="U185" s="458"/>
    </row>
    <row r="186" spans="2:27" ht="32.25" thickBot="1">
      <c r="C186" s="134" t="s">
        <v>655</v>
      </c>
      <c r="D186" s="241" t="s">
        <v>120</v>
      </c>
      <c r="E186" s="285" t="s">
        <v>378</v>
      </c>
      <c r="F186" s="286" t="s">
        <v>379</v>
      </c>
      <c r="G186" s="250" t="s">
        <v>18</v>
      </c>
      <c r="H186" s="244" t="s">
        <v>100</v>
      </c>
      <c r="I186" s="245">
        <v>576.01</v>
      </c>
      <c r="J186" s="229">
        <v>413.17</v>
      </c>
      <c r="K186" s="230">
        <v>485.92</v>
      </c>
      <c r="L186" s="231">
        <v>1000</v>
      </c>
      <c r="M186" s="229">
        <v>400</v>
      </c>
      <c r="N186" s="229">
        <v>400</v>
      </c>
      <c r="O186" s="229">
        <v>600</v>
      </c>
      <c r="P186" s="229">
        <v>1000</v>
      </c>
      <c r="Q186" s="239"/>
      <c r="R186" s="290">
        <v>1000</v>
      </c>
      <c r="S186" s="290">
        <v>1000</v>
      </c>
      <c r="T186" s="290">
        <v>1000</v>
      </c>
      <c r="U186" s="290"/>
    </row>
    <row r="187" spans="2:27" s="384" customFormat="1" ht="32.25" thickBot="1">
      <c r="B187" s="374">
        <v>0</v>
      </c>
      <c r="C187" s="418"/>
      <c r="D187" s="422"/>
      <c r="E187" s="425"/>
      <c r="F187" s="425"/>
      <c r="G187" s="420" t="s">
        <v>183</v>
      </c>
      <c r="H187" s="420"/>
      <c r="I187" s="421">
        <f t="shared" ref="I187:O187" si="40">SUM(I183:I186)</f>
        <v>606.03</v>
      </c>
      <c r="J187" s="421">
        <f t="shared" si="40"/>
        <v>485.82000000000005</v>
      </c>
      <c r="K187" s="422">
        <f t="shared" si="40"/>
        <v>601.6</v>
      </c>
      <c r="L187" s="421">
        <f t="shared" si="40"/>
        <v>1162.1500000000001</v>
      </c>
      <c r="M187" s="421">
        <f t="shared" si="40"/>
        <v>515.5</v>
      </c>
      <c r="N187" s="421">
        <f t="shared" si="40"/>
        <v>515.5</v>
      </c>
      <c r="O187" s="421">
        <f t="shared" si="40"/>
        <v>630.5</v>
      </c>
      <c r="P187" s="421">
        <f t="shared" ref="P187" si="41">SUM(P183:P186)</f>
        <v>1315.5</v>
      </c>
      <c r="Q187" s="383"/>
      <c r="R187" s="458"/>
      <c r="S187" s="458"/>
      <c r="T187" s="458"/>
      <c r="U187" s="458"/>
    </row>
    <row r="188" spans="2:27" s="384" customFormat="1" ht="16.5" thickBot="1">
      <c r="B188" s="374">
        <v>0</v>
      </c>
      <c r="C188" s="385"/>
      <c r="D188" s="425"/>
      <c r="E188" s="425"/>
      <c r="F188" s="425"/>
      <c r="G188" s="426" t="s">
        <v>467</v>
      </c>
      <c r="H188" s="388"/>
      <c r="I188" s="389"/>
      <c r="J188" s="390"/>
      <c r="K188" s="390"/>
      <c r="L188" s="389"/>
      <c r="M188" s="390"/>
      <c r="N188" s="390"/>
      <c r="O188" s="390"/>
      <c r="P188" s="390"/>
      <c r="Q188" s="427"/>
      <c r="R188" s="458"/>
      <c r="S188" s="458"/>
      <c r="T188" s="458"/>
      <c r="U188" s="458"/>
    </row>
    <row r="189" spans="2:27" ht="31.5">
      <c r="C189" s="134" t="s">
        <v>656</v>
      </c>
      <c r="D189" s="223" t="s">
        <v>120</v>
      </c>
      <c r="E189" s="224" t="s">
        <v>380</v>
      </c>
      <c r="F189" s="225" t="s">
        <v>381</v>
      </c>
      <c r="G189" s="226" t="s">
        <v>504</v>
      </c>
      <c r="H189" s="227" t="s">
        <v>162</v>
      </c>
      <c r="I189" s="228">
        <v>0.34</v>
      </c>
      <c r="J189" s="229">
        <v>0.35</v>
      </c>
      <c r="K189" s="230">
        <v>2908.05</v>
      </c>
      <c r="L189" s="231">
        <v>0.34</v>
      </c>
      <c r="M189" s="229">
        <v>6000</v>
      </c>
      <c r="N189" s="229">
        <v>6000</v>
      </c>
      <c r="O189" s="229">
        <v>6500</v>
      </c>
      <c r="P189" s="229">
        <v>7000</v>
      </c>
      <c r="Q189" s="239"/>
      <c r="R189" s="290"/>
      <c r="S189" s="290"/>
      <c r="T189" s="290"/>
      <c r="U189" s="290"/>
    </row>
    <row r="190" spans="2:27" s="384" customFormat="1" ht="48" thickBot="1">
      <c r="B190" s="374"/>
      <c r="C190" s="446" t="s">
        <v>657</v>
      </c>
      <c r="D190" s="412" t="s">
        <v>120</v>
      </c>
      <c r="E190" s="484" t="s">
        <v>382</v>
      </c>
      <c r="F190" s="485" t="s">
        <v>383</v>
      </c>
      <c r="G190" s="415" t="s">
        <v>52</v>
      </c>
      <c r="H190" s="434" t="s">
        <v>162</v>
      </c>
      <c r="I190" s="417">
        <v>0.12</v>
      </c>
      <c r="J190" s="400">
        <v>0</v>
      </c>
      <c r="K190" s="401">
        <v>0</v>
      </c>
      <c r="L190" s="400">
        <v>0</v>
      </c>
      <c r="M190" s="400">
        <v>0</v>
      </c>
      <c r="N190" s="400">
        <v>0</v>
      </c>
      <c r="O190" s="400">
        <v>0</v>
      </c>
      <c r="P190" s="400">
        <v>0</v>
      </c>
      <c r="Q190" s="507"/>
      <c r="R190" s="458"/>
      <c r="S190" s="458"/>
      <c r="T190" s="458"/>
      <c r="U190" s="458"/>
    </row>
    <row r="191" spans="2:27" s="384" customFormat="1" ht="16.5" thickBot="1">
      <c r="B191" s="374">
        <v>0</v>
      </c>
      <c r="C191" s="418"/>
      <c r="D191" s="422"/>
      <c r="E191" s="425"/>
      <c r="F191" s="425"/>
      <c r="G191" s="420" t="s">
        <v>460</v>
      </c>
      <c r="H191" s="420"/>
      <c r="I191" s="421">
        <f t="shared" ref="I191:O191" si="42">SUM(I189:I190)</f>
        <v>0.46</v>
      </c>
      <c r="J191" s="421">
        <f t="shared" si="42"/>
        <v>0.35</v>
      </c>
      <c r="K191" s="422">
        <f t="shared" si="42"/>
        <v>2908.05</v>
      </c>
      <c r="L191" s="421">
        <f t="shared" si="42"/>
        <v>0.34</v>
      </c>
      <c r="M191" s="421">
        <f t="shared" si="42"/>
        <v>6000</v>
      </c>
      <c r="N191" s="421">
        <f t="shared" si="42"/>
        <v>6000</v>
      </c>
      <c r="O191" s="421">
        <f t="shared" si="42"/>
        <v>6500</v>
      </c>
      <c r="P191" s="421">
        <f t="shared" ref="P191" si="43">SUM(P189:P190)</f>
        <v>7000</v>
      </c>
      <c r="Q191" s="383"/>
      <c r="R191" s="458"/>
      <c r="S191" s="458"/>
      <c r="T191" s="458"/>
      <c r="U191" s="458"/>
    </row>
    <row r="192" spans="2:27" s="384" customFormat="1" ht="16.5" thickBot="1">
      <c r="B192" s="374">
        <v>0</v>
      </c>
      <c r="C192" s="385"/>
      <c r="D192" s="425"/>
      <c r="E192" s="425"/>
      <c r="F192" s="425"/>
      <c r="G192" s="426" t="s">
        <v>459</v>
      </c>
      <c r="H192" s="388"/>
      <c r="I192" s="389"/>
      <c r="J192" s="390"/>
      <c r="K192" s="390"/>
      <c r="L192" s="389"/>
      <c r="M192" s="390"/>
      <c r="N192" s="390"/>
      <c r="O192" s="390"/>
      <c r="P192" s="390"/>
      <c r="Q192" s="427"/>
      <c r="R192" s="458"/>
      <c r="S192" s="458"/>
      <c r="T192" s="458"/>
      <c r="U192" s="458"/>
    </row>
    <row r="193" spans="2:21" s="384" customFormat="1" ht="48" thickBot="1">
      <c r="B193" s="374"/>
      <c r="C193" s="474" t="s">
        <v>641</v>
      </c>
      <c r="D193" s="465" t="s">
        <v>120</v>
      </c>
      <c r="E193" s="466" t="s">
        <v>354</v>
      </c>
      <c r="F193" s="467" t="s">
        <v>268</v>
      </c>
      <c r="G193" s="468" t="s">
        <v>80</v>
      </c>
      <c r="H193" s="469" t="s">
        <v>100</v>
      </c>
      <c r="I193" s="470">
        <v>694.62</v>
      </c>
      <c r="J193" s="400">
        <v>853.6</v>
      </c>
      <c r="K193" s="401">
        <v>961.18</v>
      </c>
      <c r="L193" s="400">
        <v>800</v>
      </c>
      <c r="M193" s="400">
        <v>400</v>
      </c>
      <c r="N193" s="400">
        <v>400</v>
      </c>
      <c r="O193" s="400">
        <v>500</v>
      </c>
      <c r="P193" s="400">
        <v>850</v>
      </c>
      <c r="Q193" s="441"/>
      <c r="R193" s="458">
        <v>700</v>
      </c>
      <c r="S193" s="458">
        <v>700</v>
      </c>
      <c r="T193" s="458">
        <v>750</v>
      </c>
      <c r="U193" s="458"/>
    </row>
    <row r="194" spans="2:21" s="384" customFormat="1" ht="16.5" thickBot="1">
      <c r="B194" s="374">
        <v>0</v>
      </c>
      <c r="C194" s="418"/>
      <c r="D194" s="422"/>
      <c r="E194" s="425"/>
      <c r="F194" s="425"/>
      <c r="G194" s="420" t="s">
        <v>184</v>
      </c>
      <c r="H194" s="420"/>
      <c r="I194" s="421">
        <f>SUM(I193)</f>
        <v>694.62</v>
      </c>
      <c r="J194" s="421">
        <f t="shared" ref="J194:P194" si="44">SUM(J193)</f>
        <v>853.6</v>
      </c>
      <c r="K194" s="422">
        <f t="shared" si="44"/>
        <v>961.18</v>
      </c>
      <c r="L194" s="421">
        <f t="shared" si="44"/>
        <v>800</v>
      </c>
      <c r="M194" s="421">
        <f t="shared" si="44"/>
        <v>400</v>
      </c>
      <c r="N194" s="421">
        <f t="shared" si="44"/>
        <v>400</v>
      </c>
      <c r="O194" s="421">
        <f t="shared" si="44"/>
        <v>500</v>
      </c>
      <c r="P194" s="421">
        <f t="shared" si="44"/>
        <v>850</v>
      </c>
      <c r="Q194" s="383"/>
      <c r="R194" s="450">
        <f>+' DEPOSIT-I'!R45</f>
        <v>4060.9300000000007</v>
      </c>
      <c r="S194" s="450">
        <f>+' DEPOSIT-I'!S45</f>
        <v>4492.1299999999992</v>
      </c>
      <c r="T194" s="450">
        <f>+' DEPOSIT-I'!T45</f>
        <v>4923.6299999999992</v>
      </c>
    </row>
    <row r="195" spans="2:21" s="384" customFormat="1" ht="32.25" thickBot="1">
      <c r="B195" s="374">
        <v>0</v>
      </c>
      <c r="C195" s="438"/>
      <c r="D195" s="422"/>
      <c r="E195" s="425"/>
      <c r="F195" s="439"/>
      <c r="G195" s="469" t="s">
        <v>658</v>
      </c>
      <c r="H195" s="420"/>
      <c r="I195" s="421">
        <f t="shared" ref="I195:O195" si="45">SUM(I181,I187,I191,I194)</f>
        <v>55444.600000000006</v>
      </c>
      <c r="J195" s="421">
        <f t="shared" si="45"/>
        <v>61406.16</v>
      </c>
      <c r="K195" s="422">
        <f t="shared" si="45"/>
        <v>48640.82</v>
      </c>
      <c r="L195" s="421">
        <f t="shared" si="45"/>
        <v>76864.109999999986</v>
      </c>
      <c r="M195" s="421">
        <f t="shared" si="45"/>
        <v>69415.5</v>
      </c>
      <c r="N195" s="421">
        <f t="shared" si="45"/>
        <v>69415.5</v>
      </c>
      <c r="O195" s="421">
        <f t="shared" si="45"/>
        <v>82630.5</v>
      </c>
      <c r="P195" s="421">
        <f t="shared" ref="P195" si="46">SUM(P181,P187,P191,P194)</f>
        <v>81250.55</v>
      </c>
      <c r="Q195" s="383"/>
      <c r="R195" s="535">
        <f>SUM(R159:R194)</f>
        <v>26902.749999999996</v>
      </c>
      <c r="S195" s="535">
        <f>SUM(S159:S194)</f>
        <v>27989.199999999997</v>
      </c>
      <c r="T195" s="535">
        <f>SUM(T159:T194)</f>
        <v>30237.199999999997</v>
      </c>
    </row>
    <row r="196" spans="2:21" s="543" customFormat="1" ht="48" thickBot="1">
      <c r="B196" s="374">
        <v>0</v>
      </c>
      <c r="C196" s="664"/>
      <c r="D196" s="665"/>
      <c r="E196" s="537"/>
      <c r="F196" s="537"/>
      <c r="G196" s="538" t="s">
        <v>659</v>
      </c>
      <c r="H196" s="539"/>
      <c r="I196" s="540">
        <f t="shared" ref="I196:O196" si="47">SUM(I33,I57,I82,I108,I121,I137,I149,I156,I195)</f>
        <v>73665.52</v>
      </c>
      <c r="J196" s="540">
        <f t="shared" si="47"/>
        <v>84387.63</v>
      </c>
      <c r="K196" s="541">
        <f t="shared" si="47"/>
        <v>75134.649999999994</v>
      </c>
      <c r="L196" s="540">
        <f t="shared" si="47"/>
        <v>126819.04</v>
      </c>
      <c r="M196" s="540">
        <f t="shared" si="47"/>
        <v>105248.02</v>
      </c>
      <c r="N196" s="540">
        <f t="shared" si="47"/>
        <v>105248.02</v>
      </c>
      <c r="O196" s="540">
        <f t="shared" si="47"/>
        <v>121962.02</v>
      </c>
      <c r="P196" s="540">
        <f>SUM(P33,P57,P82,P108,P121,P137,P149,P156,P195)</f>
        <v>147645.07</v>
      </c>
      <c r="Q196" s="542"/>
      <c r="R196" s="543">
        <v>52.46</v>
      </c>
      <c r="S196" s="543">
        <v>53.46</v>
      </c>
      <c r="T196" s="544">
        <f>+' DEPOSIT-I'!T45</f>
        <v>4923.6299999999992</v>
      </c>
    </row>
    <row r="197" spans="2:21">
      <c r="C197" s="295"/>
      <c r="D197" s="191"/>
      <c r="S197" s="196"/>
      <c r="T197" s="196">
        <f>SUM(T195:T196)</f>
        <v>35160.829999999994</v>
      </c>
    </row>
    <row r="198" spans="2:21">
      <c r="C198" s="295"/>
      <c r="D198" s="191"/>
    </row>
    <row r="199" spans="2:21">
      <c r="C199" s="295"/>
      <c r="D199" s="191"/>
    </row>
    <row r="200" spans="2:21">
      <c r="C200" s="295"/>
      <c r="D200" s="191"/>
    </row>
    <row r="201" spans="2:21">
      <c r="C201" s="135"/>
      <c r="D201" s="191"/>
    </row>
    <row r="202" spans="2:21">
      <c r="C202" s="295"/>
      <c r="D202" s="191"/>
    </row>
    <row r="203" spans="2:21">
      <c r="C203" s="295"/>
      <c r="D203" s="191"/>
    </row>
    <row r="204" spans="2:21">
      <c r="C204" s="295"/>
      <c r="D204" s="191"/>
    </row>
    <row r="205" spans="2:21">
      <c r="C205" s="295"/>
      <c r="D205" s="191"/>
    </row>
    <row r="206" spans="2:21">
      <c r="C206" s="295"/>
      <c r="D206" s="191"/>
    </row>
    <row r="207" spans="2:21">
      <c r="C207" s="295"/>
      <c r="D207" s="191"/>
    </row>
    <row r="208" spans="2:21">
      <c r="C208" s="295"/>
      <c r="D208" s="191"/>
    </row>
    <row r="209" spans="3:4">
      <c r="C209" s="295"/>
      <c r="D209" s="191"/>
    </row>
    <row r="210" spans="3:4">
      <c r="C210" s="295"/>
      <c r="D210" s="191"/>
    </row>
    <row r="211" spans="3:4">
      <c r="C211" s="295"/>
      <c r="D211" s="191"/>
    </row>
    <row r="212" spans="3:4">
      <c r="C212" s="295"/>
      <c r="D212" s="191"/>
    </row>
    <row r="213" spans="3:4">
      <c r="C213" s="295"/>
      <c r="D213" s="191"/>
    </row>
    <row r="214" spans="3:4">
      <c r="C214" s="295"/>
      <c r="D214" s="191"/>
    </row>
    <row r="215" spans="3:4">
      <c r="C215" s="295"/>
      <c r="D215" s="191"/>
    </row>
    <row r="216" spans="3:4">
      <c r="C216" s="295"/>
      <c r="D216" s="191"/>
    </row>
    <row r="217" spans="3:4">
      <c r="C217" s="295"/>
      <c r="D217" s="191"/>
    </row>
    <row r="218" spans="3:4">
      <c r="C218" s="295"/>
      <c r="D218" s="191"/>
    </row>
    <row r="219" spans="3:4">
      <c r="C219" s="295"/>
      <c r="D219" s="191"/>
    </row>
    <row r="220" spans="3:4">
      <c r="C220" s="295"/>
      <c r="D220" s="191"/>
    </row>
    <row r="221" spans="3:4">
      <c r="C221" s="295"/>
      <c r="D221" s="191"/>
    </row>
  </sheetData>
  <autoFilter ref="A7:AC197">
    <filterColumn colId="3" showButton="0"/>
    <filterColumn colId="4" showButton="0"/>
  </autoFilter>
  <mergeCells count="43">
    <mergeCell ref="C2:H2"/>
    <mergeCell ref="I2:Q2"/>
    <mergeCell ref="L5:L6"/>
    <mergeCell ref="D122:H122"/>
    <mergeCell ref="I122:Q122"/>
    <mergeCell ref="I9:Q9"/>
    <mergeCell ref="C102:C103"/>
    <mergeCell ref="C68:C70"/>
    <mergeCell ref="C4:H4"/>
    <mergeCell ref="I4:Q4"/>
    <mergeCell ref="H5:H6"/>
    <mergeCell ref="C5:C6"/>
    <mergeCell ref="D9:H9"/>
    <mergeCell ref="D5:F6"/>
    <mergeCell ref="D7:F7"/>
    <mergeCell ref="I5:K5"/>
    <mergeCell ref="C173:C174"/>
    <mergeCell ref="C196:D196"/>
    <mergeCell ref="C16:C17"/>
    <mergeCell ref="I138:Q138"/>
    <mergeCell ref="D138:H138"/>
    <mergeCell ref="I34:Q34"/>
    <mergeCell ref="I58:Q58"/>
    <mergeCell ref="I83:Q83"/>
    <mergeCell ref="D83:H83"/>
    <mergeCell ref="D34:H34"/>
    <mergeCell ref="D58:H58"/>
    <mergeCell ref="C167:C168"/>
    <mergeCell ref="C175:C176"/>
    <mergeCell ref="M5:N5"/>
    <mergeCell ref="I109:Q109"/>
    <mergeCell ref="C169:C170"/>
    <mergeCell ref="C171:C172"/>
    <mergeCell ref="I150:Q150"/>
    <mergeCell ref="D157:H157"/>
    <mergeCell ref="I157:Q157"/>
    <mergeCell ref="Q5:Q6"/>
    <mergeCell ref="C159:C160"/>
    <mergeCell ref="D109:H109"/>
    <mergeCell ref="D150:H150"/>
    <mergeCell ref="O5:P5"/>
    <mergeCell ref="C66:C67"/>
    <mergeCell ref="C90:C92"/>
  </mergeCells>
  <printOptions horizontalCentered="1"/>
  <pageMargins left="0.7" right="0.7" top="1.25" bottom="1.5" header="1" footer="1"/>
  <pageSetup paperSize="5" scale="87" firstPageNumber="13" pageOrder="overThenDown" orientation="portrait" useFirstPageNumber="1" r:id="rId1"/>
  <headerFooter>
    <oddHeader>&amp;R&amp;"Kruti Dev 692,Normal Bold":i;s yk[kkr</oddHeader>
    <oddFooter>&amp;C&amp;"Arial,Bold"&amp;12 &amp;P</oddFooter>
  </headerFooter>
  <rowBreaks count="1" manualBreakCount="1">
    <brk id="97" min="2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view="pageBreakPreview" topLeftCell="C29" zoomScaleNormal="85" zoomScaleSheetLayoutView="100" workbookViewId="0">
      <selection activeCell="C15" activeCellId="1" sqref="A13:XFD13 A15:XFD15"/>
    </sheetView>
  </sheetViews>
  <sheetFormatPr defaultRowHeight="15.75" outlineLevelCol="1"/>
  <cols>
    <col min="1" max="1" width="9" style="303" hidden="1" customWidth="1"/>
    <col min="2" max="2" width="9" style="200" hidden="1" customWidth="1"/>
    <col min="3" max="3" width="20.625" style="300" customWidth="1"/>
    <col min="4" max="4" width="3.125" style="335" customWidth="1" outlineLevel="1"/>
    <col min="5" max="6" width="5.625" style="301" customWidth="1" outlineLevel="1"/>
    <col min="7" max="7" width="42.625" style="302" customWidth="1"/>
    <col min="8" max="8" width="17.625" style="202" customWidth="1" outlineLevel="1"/>
    <col min="9" max="12" width="10.625" style="303" hidden="1" customWidth="1"/>
    <col min="13" max="14" width="10.625" style="303" hidden="1" customWidth="1" outlineLevel="1"/>
    <col min="15" max="15" width="10.625" style="303" hidden="1" customWidth="1" collapsed="1"/>
    <col min="16" max="17" width="10.625" style="303" customWidth="1"/>
    <col min="18" max="18" width="12.5" style="303" hidden="1" customWidth="1"/>
    <col min="19" max="19" width="14.875" style="303" customWidth="1"/>
    <col min="20" max="16384" width="9" style="303"/>
  </cols>
  <sheetData>
    <row r="1" spans="2:20" hidden="1">
      <c r="D1" s="301"/>
    </row>
    <row r="2" spans="2:20" ht="39" customHeight="1" thickBot="1">
      <c r="C2" s="676" t="s">
        <v>482</v>
      </c>
      <c r="D2" s="676"/>
      <c r="E2" s="676"/>
      <c r="F2" s="676"/>
      <c r="G2" s="676"/>
      <c r="H2" s="676"/>
      <c r="I2" s="676" t="s">
        <v>482</v>
      </c>
      <c r="J2" s="676"/>
      <c r="K2" s="676"/>
      <c r="L2" s="676"/>
      <c r="M2" s="676"/>
      <c r="N2" s="676"/>
      <c r="O2" s="676"/>
      <c r="P2" s="676"/>
      <c r="Q2" s="676"/>
      <c r="R2" s="304" t="e">
        <f>+#REF!</f>
        <v>#REF!</v>
      </c>
    </row>
    <row r="3" spans="2:20" s="202" customFormat="1" ht="30" customHeight="1" thickBot="1">
      <c r="B3" s="200"/>
      <c r="C3" s="710" t="s">
        <v>575</v>
      </c>
      <c r="D3" s="684" t="s">
        <v>245</v>
      </c>
      <c r="E3" s="685"/>
      <c r="F3" s="686"/>
      <c r="G3" s="701" t="s">
        <v>660</v>
      </c>
      <c r="H3" s="677" t="s">
        <v>101</v>
      </c>
      <c r="I3" s="698" t="s">
        <v>1</v>
      </c>
      <c r="J3" s="699"/>
      <c r="K3" s="700"/>
      <c r="L3" s="711" t="s">
        <v>568</v>
      </c>
      <c r="M3" s="644" t="s">
        <v>503</v>
      </c>
      <c r="N3" s="645"/>
      <c r="O3" s="644" t="s">
        <v>496</v>
      </c>
      <c r="P3" s="645"/>
      <c r="Q3" s="711" t="s">
        <v>246</v>
      </c>
    </row>
    <row r="4" spans="2:20" s="202" customFormat="1" ht="55.5" customHeight="1" thickBot="1">
      <c r="B4" s="200"/>
      <c r="C4" s="710"/>
      <c r="D4" s="687"/>
      <c r="E4" s="688"/>
      <c r="F4" s="689"/>
      <c r="G4" s="702"/>
      <c r="H4" s="678"/>
      <c r="I4" s="204" t="s">
        <v>538</v>
      </c>
      <c r="J4" s="204" t="s">
        <v>539</v>
      </c>
      <c r="K4" s="204" t="s">
        <v>540</v>
      </c>
      <c r="L4" s="711"/>
      <c r="M4" s="204" t="s">
        <v>483</v>
      </c>
      <c r="N4" s="204" t="s">
        <v>82</v>
      </c>
      <c r="O4" s="204" t="s">
        <v>499</v>
      </c>
      <c r="P4" s="204" t="s">
        <v>82</v>
      </c>
      <c r="Q4" s="711"/>
    </row>
    <row r="5" spans="2:20" ht="24.95" customHeight="1" thickBot="1">
      <c r="C5" s="207">
        <v>1</v>
      </c>
      <c r="D5" s="690">
        <v>2</v>
      </c>
      <c r="E5" s="691"/>
      <c r="F5" s="692"/>
      <c r="G5" s="305">
        <v>3</v>
      </c>
      <c r="H5" s="207">
        <v>4</v>
      </c>
      <c r="I5" s="207">
        <v>5</v>
      </c>
      <c r="J5" s="208">
        <v>6</v>
      </c>
      <c r="K5" s="208">
        <v>7</v>
      </c>
      <c r="L5" s="207">
        <v>8</v>
      </c>
      <c r="M5" s="208">
        <v>9</v>
      </c>
      <c r="N5" s="207">
        <v>10</v>
      </c>
      <c r="O5" s="208">
        <v>11</v>
      </c>
      <c r="P5" s="207">
        <v>12</v>
      </c>
      <c r="Q5" s="208">
        <v>13</v>
      </c>
    </row>
    <row r="6" spans="2:20" ht="42.75" customHeight="1" thickBot="1">
      <c r="B6" s="200">
        <v>0</v>
      </c>
      <c r="C6" s="695" t="s">
        <v>661</v>
      </c>
      <c r="D6" s="696"/>
      <c r="E6" s="696"/>
      <c r="F6" s="696"/>
      <c r="G6" s="696"/>
      <c r="H6" s="697"/>
      <c r="I6" s="306"/>
      <c r="J6" s="307"/>
      <c r="K6" s="307"/>
      <c r="L6" s="307"/>
      <c r="M6" s="307"/>
      <c r="N6" s="307"/>
      <c r="O6" s="307"/>
      <c r="P6" s="307"/>
      <c r="Q6" s="308"/>
    </row>
    <row r="7" spans="2:20" s="311" customFormat="1" ht="48" customHeight="1" thickBot="1">
      <c r="B7" s="189">
        <v>0</v>
      </c>
      <c r="C7" s="309"/>
      <c r="D7" s="705" t="s">
        <v>662</v>
      </c>
      <c r="E7" s="705"/>
      <c r="F7" s="705"/>
      <c r="G7" s="705"/>
      <c r="H7" s="706"/>
      <c r="I7" s="646" t="s">
        <v>578</v>
      </c>
      <c r="J7" s="647"/>
      <c r="K7" s="647"/>
      <c r="L7" s="647"/>
      <c r="M7" s="647"/>
      <c r="N7" s="647"/>
      <c r="O7" s="647"/>
      <c r="P7" s="647"/>
      <c r="Q7" s="648"/>
      <c r="R7" s="310"/>
      <c r="S7" s="310"/>
      <c r="T7" s="310"/>
    </row>
    <row r="8" spans="2:20" ht="32.25" thickBot="1">
      <c r="B8" s="200">
        <v>0</v>
      </c>
      <c r="C8" s="297"/>
      <c r="D8" s="217"/>
      <c r="E8" s="217"/>
      <c r="F8" s="217"/>
      <c r="G8" s="218" t="s">
        <v>217</v>
      </c>
      <c r="H8" s="257"/>
      <c r="I8" s="220"/>
      <c r="J8" s="217"/>
      <c r="K8" s="217"/>
      <c r="L8" s="217"/>
      <c r="M8" s="217"/>
      <c r="N8" s="217"/>
      <c r="O8" s="217"/>
      <c r="P8" s="217"/>
      <c r="Q8" s="253"/>
    </row>
    <row r="9" spans="2:20" s="551" customFormat="1" ht="25.5" customHeight="1">
      <c r="B9" s="374"/>
      <c r="C9" s="659" t="s">
        <v>579</v>
      </c>
      <c r="D9" s="394" t="s">
        <v>121</v>
      </c>
      <c r="E9" s="395" t="s">
        <v>384</v>
      </c>
      <c r="F9" s="396" t="s">
        <v>385</v>
      </c>
      <c r="G9" s="549" t="s">
        <v>138</v>
      </c>
      <c r="H9" s="398" t="s">
        <v>224</v>
      </c>
      <c r="I9" s="399">
        <v>1027.0899999999999</v>
      </c>
      <c r="J9" s="399">
        <v>927.71</v>
      </c>
      <c r="K9" s="399">
        <v>861.9</v>
      </c>
      <c r="L9" s="399">
        <v>350</v>
      </c>
      <c r="M9" s="399">
        <v>1000</v>
      </c>
      <c r="N9" s="399">
        <v>1000</v>
      </c>
      <c r="O9" s="399">
        <v>1000</v>
      </c>
      <c r="P9" s="399">
        <v>1000</v>
      </c>
      <c r="Q9" s="550"/>
    </row>
    <row r="10" spans="2:20" s="551" customFormat="1" ht="25.5" customHeight="1">
      <c r="B10" s="374"/>
      <c r="C10" s="663"/>
      <c r="D10" s="403" t="s">
        <v>121</v>
      </c>
      <c r="E10" s="404" t="s">
        <v>384</v>
      </c>
      <c r="F10" s="405" t="s">
        <v>386</v>
      </c>
      <c r="G10" s="552" t="s">
        <v>57</v>
      </c>
      <c r="H10" s="407" t="s">
        <v>223</v>
      </c>
      <c r="I10" s="400">
        <v>0.01</v>
      </c>
      <c r="J10" s="400">
        <v>20</v>
      </c>
      <c r="K10" s="400">
        <v>2500.4499999999998</v>
      </c>
      <c r="L10" s="400">
        <v>500</v>
      </c>
      <c r="M10" s="400">
        <v>500</v>
      </c>
      <c r="N10" s="400">
        <v>500</v>
      </c>
      <c r="O10" s="400">
        <v>500</v>
      </c>
      <c r="P10" s="400">
        <v>500</v>
      </c>
      <c r="Q10" s="553"/>
    </row>
    <row r="11" spans="2:20" s="551" customFormat="1" ht="25.5" customHeight="1">
      <c r="B11" s="374"/>
      <c r="C11" s="444"/>
      <c r="D11" s="403" t="s">
        <v>121</v>
      </c>
      <c r="E11" s="404" t="s">
        <v>384</v>
      </c>
      <c r="F11" s="405" t="s">
        <v>387</v>
      </c>
      <c r="G11" s="552" t="s">
        <v>58</v>
      </c>
      <c r="H11" s="407" t="s">
        <v>224</v>
      </c>
      <c r="I11" s="400">
        <v>11.62</v>
      </c>
      <c r="J11" s="400">
        <v>0</v>
      </c>
      <c r="K11" s="400">
        <v>0</v>
      </c>
      <c r="L11" s="400">
        <v>25</v>
      </c>
      <c r="M11" s="400">
        <v>25</v>
      </c>
      <c r="N11" s="400">
        <v>25</v>
      </c>
      <c r="O11" s="400">
        <v>25</v>
      </c>
      <c r="P11" s="400">
        <v>25</v>
      </c>
      <c r="Q11" s="553"/>
    </row>
    <row r="12" spans="2:20" s="551" customFormat="1" ht="25.5" customHeight="1">
      <c r="B12" s="374"/>
      <c r="C12" s="444"/>
      <c r="D12" s="403" t="s">
        <v>121</v>
      </c>
      <c r="E12" s="404" t="s">
        <v>384</v>
      </c>
      <c r="F12" s="405" t="s">
        <v>388</v>
      </c>
      <c r="G12" s="552" t="s">
        <v>139</v>
      </c>
      <c r="H12" s="407" t="s">
        <v>224</v>
      </c>
      <c r="I12" s="400">
        <v>83.29</v>
      </c>
      <c r="J12" s="400">
        <v>112.59</v>
      </c>
      <c r="K12" s="400">
        <v>400.31</v>
      </c>
      <c r="L12" s="400">
        <v>250</v>
      </c>
      <c r="M12" s="400">
        <v>250</v>
      </c>
      <c r="N12" s="400">
        <v>250</v>
      </c>
      <c r="O12" s="400">
        <v>250</v>
      </c>
      <c r="P12" s="400">
        <v>250</v>
      </c>
      <c r="Q12" s="553"/>
    </row>
    <row r="13" spans="2:20" ht="47.25">
      <c r="C13" s="188"/>
      <c r="D13" s="312" t="s">
        <v>121</v>
      </c>
      <c r="E13" s="270" t="s">
        <v>252</v>
      </c>
      <c r="F13" s="313">
        <v>61205</v>
      </c>
      <c r="G13" s="314" t="s">
        <v>663</v>
      </c>
      <c r="H13" s="287" t="s">
        <v>162</v>
      </c>
      <c r="I13" s="315">
        <v>0</v>
      </c>
      <c r="J13" s="315">
        <v>0</v>
      </c>
      <c r="K13" s="315">
        <v>0</v>
      </c>
      <c r="L13" s="315">
        <v>0</v>
      </c>
      <c r="M13" s="315">
        <v>0</v>
      </c>
      <c r="N13" s="315">
        <v>0</v>
      </c>
      <c r="O13" s="315">
        <v>0</v>
      </c>
      <c r="P13" s="315">
        <v>15000</v>
      </c>
      <c r="Q13" s="316"/>
    </row>
    <row r="14" spans="2:20" s="551" customFormat="1" ht="68.25" customHeight="1">
      <c r="B14" s="374"/>
      <c r="C14" s="444"/>
      <c r="D14" s="519" t="s">
        <v>121</v>
      </c>
      <c r="E14" s="554" t="s">
        <v>384</v>
      </c>
      <c r="F14" s="555">
        <v>60106</v>
      </c>
      <c r="G14" s="556" t="s">
        <v>664</v>
      </c>
      <c r="H14" s="505" t="s">
        <v>224</v>
      </c>
      <c r="I14" s="490">
        <v>0</v>
      </c>
      <c r="J14" s="490">
        <v>0</v>
      </c>
      <c r="K14" s="490">
        <v>0</v>
      </c>
      <c r="L14" s="490">
        <v>0</v>
      </c>
      <c r="M14" s="490">
        <v>0</v>
      </c>
      <c r="N14" s="490">
        <v>0</v>
      </c>
      <c r="O14" s="490">
        <v>0</v>
      </c>
      <c r="P14" s="490">
        <v>20000</v>
      </c>
      <c r="Q14" s="557"/>
    </row>
    <row r="15" spans="2:20" ht="30" customHeight="1" thickBot="1">
      <c r="C15" s="254"/>
      <c r="D15" s="317" t="s">
        <v>561</v>
      </c>
      <c r="E15" s="234" t="s">
        <v>384</v>
      </c>
      <c r="F15" s="242">
        <v>60107</v>
      </c>
      <c r="G15" s="318" t="s">
        <v>562</v>
      </c>
      <c r="H15" s="289" t="s">
        <v>224</v>
      </c>
      <c r="I15" s="245">
        <v>0</v>
      </c>
      <c r="J15" s="245">
        <v>0</v>
      </c>
      <c r="K15" s="245">
        <v>0</v>
      </c>
      <c r="L15" s="245">
        <v>0</v>
      </c>
      <c r="M15" s="245">
        <v>0</v>
      </c>
      <c r="N15" s="245">
        <v>0</v>
      </c>
      <c r="O15" s="245">
        <v>0</v>
      </c>
      <c r="P15" s="245">
        <v>600</v>
      </c>
      <c r="Q15" s="319"/>
    </row>
    <row r="16" spans="2:20" ht="32.25" thickBot="1">
      <c r="B16" s="200">
        <v>0</v>
      </c>
      <c r="C16" s="298"/>
      <c r="D16" s="220"/>
      <c r="E16" s="320" t="s">
        <v>389</v>
      </c>
      <c r="F16" s="321" t="s">
        <v>389</v>
      </c>
      <c r="G16" s="284" t="s">
        <v>430</v>
      </c>
      <c r="H16" s="251"/>
      <c r="I16" s="252">
        <f>SUM(I9:I15)</f>
        <v>1122.0099999999998</v>
      </c>
      <c r="J16" s="252">
        <f t="shared" ref="J16:P16" si="0">SUM(J9:J15)</f>
        <v>1060.3</v>
      </c>
      <c r="K16" s="252">
        <f t="shared" si="0"/>
        <v>3762.66</v>
      </c>
      <c r="L16" s="252">
        <f t="shared" si="0"/>
        <v>1125</v>
      </c>
      <c r="M16" s="252">
        <f t="shared" si="0"/>
        <v>1775</v>
      </c>
      <c r="N16" s="252">
        <f t="shared" si="0"/>
        <v>1775</v>
      </c>
      <c r="O16" s="252">
        <f t="shared" si="0"/>
        <v>1775</v>
      </c>
      <c r="P16" s="252">
        <f t="shared" si="0"/>
        <v>37375</v>
      </c>
      <c r="Q16" s="248"/>
    </row>
    <row r="17" spans="2:17" s="551" customFormat="1" ht="32.25" thickBot="1">
      <c r="B17" s="374">
        <v>0</v>
      </c>
      <c r="C17" s="559"/>
      <c r="D17" s="425"/>
      <c r="E17" s="560" t="s">
        <v>389</v>
      </c>
      <c r="F17" s="560" t="s">
        <v>389</v>
      </c>
      <c r="G17" s="426" t="s">
        <v>218</v>
      </c>
      <c r="H17" s="454"/>
      <c r="I17" s="422"/>
      <c r="J17" s="425"/>
      <c r="K17" s="425"/>
      <c r="L17" s="425"/>
      <c r="M17" s="425"/>
      <c r="N17" s="425"/>
      <c r="O17" s="425"/>
      <c r="P17" s="425"/>
      <c r="Q17" s="427"/>
    </row>
    <row r="18" spans="2:17" s="551" customFormat="1" ht="40.5" customHeight="1" thickBot="1">
      <c r="B18" s="374"/>
      <c r="C18" s="558" t="s">
        <v>665</v>
      </c>
      <c r="D18" s="394" t="s">
        <v>121</v>
      </c>
      <c r="E18" s="395" t="s">
        <v>252</v>
      </c>
      <c r="F18" s="396" t="s">
        <v>390</v>
      </c>
      <c r="G18" s="549" t="s">
        <v>140</v>
      </c>
      <c r="H18" s="407" t="s">
        <v>162</v>
      </c>
      <c r="I18" s="399">
        <v>1500</v>
      </c>
      <c r="J18" s="400">
        <v>3500</v>
      </c>
      <c r="K18" s="400">
        <v>0</v>
      </c>
      <c r="L18" s="400">
        <v>25000</v>
      </c>
      <c r="M18" s="400">
        <v>20000</v>
      </c>
      <c r="N18" s="400">
        <v>20000</v>
      </c>
      <c r="O18" s="400">
        <v>0</v>
      </c>
      <c r="P18" s="400">
        <v>0</v>
      </c>
      <c r="Q18" s="550"/>
    </row>
    <row r="19" spans="2:17" s="551" customFormat="1" ht="16.5" thickBot="1">
      <c r="B19" s="374">
        <v>0</v>
      </c>
      <c r="C19" s="561"/>
      <c r="D19" s="422"/>
      <c r="E19" s="425"/>
      <c r="F19" s="425"/>
      <c r="G19" s="420" t="s">
        <v>474</v>
      </c>
      <c r="H19" s="420"/>
      <c r="I19" s="421">
        <f t="shared" ref="I19" si="1">SUM(I18)</f>
        <v>1500</v>
      </c>
      <c r="J19" s="421">
        <f t="shared" ref="J19:O19" si="2">SUM(J18)</f>
        <v>3500</v>
      </c>
      <c r="K19" s="421">
        <f t="shared" si="2"/>
        <v>0</v>
      </c>
      <c r="L19" s="421">
        <f t="shared" si="2"/>
        <v>25000</v>
      </c>
      <c r="M19" s="421">
        <f t="shared" si="2"/>
        <v>20000</v>
      </c>
      <c r="N19" s="421">
        <f t="shared" ref="N19" si="3">SUM(N18)</f>
        <v>20000</v>
      </c>
      <c r="O19" s="421">
        <f t="shared" si="2"/>
        <v>0</v>
      </c>
      <c r="P19" s="421">
        <f t="shared" ref="P19" si="4">SUM(P18)</f>
        <v>0</v>
      </c>
      <c r="Q19" s="383"/>
    </row>
    <row r="20" spans="2:17" ht="65.25" customHeight="1" thickBot="1">
      <c r="B20" s="200">
        <v>0</v>
      </c>
      <c r="C20" s="299"/>
      <c r="D20" s="220"/>
      <c r="E20" s="217"/>
      <c r="F20" s="256"/>
      <c r="G20" s="282" t="s">
        <v>666</v>
      </c>
      <c r="H20" s="251"/>
      <c r="I20" s="252">
        <f t="shared" ref="I20" si="5">SUM(I16,I19)</f>
        <v>2622.0099999999998</v>
      </c>
      <c r="J20" s="252">
        <f t="shared" ref="J20:O20" si="6">SUM(J16,J19)</f>
        <v>4560.3</v>
      </c>
      <c r="K20" s="252">
        <f t="shared" si="6"/>
        <v>3762.66</v>
      </c>
      <c r="L20" s="252">
        <f t="shared" si="6"/>
        <v>26125</v>
      </c>
      <c r="M20" s="252">
        <f t="shared" si="6"/>
        <v>21775</v>
      </c>
      <c r="N20" s="252">
        <f t="shared" ref="N20" si="7">SUM(N16,N19)</f>
        <v>21775</v>
      </c>
      <c r="O20" s="252">
        <f t="shared" si="6"/>
        <v>1775</v>
      </c>
      <c r="P20" s="252">
        <f t="shared" ref="P20" si="8">SUM(P16,P19)</f>
        <v>37375</v>
      </c>
      <c r="Q20" s="248"/>
    </row>
    <row r="21" spans="2:17" s="551" customFormat="1" ht="45" customHeight="1" thickBot="1">
      <c r="B21" s="374">
        <v>0</v>
      </c>
      <c r="C21" s="562"/>
      <c r="D21" s="707" t="s">
        <v>593</v>
      </c>
      <c r="E21" s="708"/>
      <c r="F21" s="708"/>
      <c r="G21" s="708"/>
      <c r="H21" s="709"/>
      <c r="I21" s="651" t="s">
        <v>594</v>
      </c>
      <c r="J21" s="652"/>
      <c r="K21" s="652"/>
      <c r="L21" s="652"/>
      <c r="M21" s="652"/>
      <c r="N21" s="652"/>
      <c r="O21" s="652"/>
      <c r="P21" s="652"/>
      <c r="Q21" s="653"/>
    </row>
    <row r="22" spans="2:17" s="551" customFormat="1" ht="42" customHeight="1" thickBot="1">
      <c r="B22" s="374">
        <v>0</v>
      </c>
      <c r="C22" s="559"/>
      <c r="D22" s="425"/>
      <c r="E22" s="425"/>
      <c r="F22" s="425"/>
      <c r="G22" s="426" t="s">
        <v>429</v>
      </c>
      <c r="H22" s="454"/>
      <c r="I22" s="422"/>
      <c r="J22" s="425"/>
      <c r="K22" s="425"/>
      <c r="L22" s="425"/>
      <c r="M22" s="425"/>
      <c r="N22" s="425"/>
      <c r="O22" s="425"/>
      <c r="P22" s="425"/>
      <c r="Q22" s="427"/>
    </row>
    <row r="23" spans="2:17" s="551" customFormat="1" ht="42" customHeight="1" thickBot="1">
      <c r="B23" s="374"/>
      <c r="C23" s="561" t="s">
        <v>596</v>
      </c>
      <c r="D23" s="394" t="s">
        <v>121</v>
      </c>
      <c r="E23" s="395" t="s">
        <v>286</v>
      </c>
      <c r="F23" s="396" t="s">
        <v>390</v>
      </c>
      <c r="G23" s="549" t="s">
        <v>81</v>
      </c>
      <c r="H23" s="420" t="s">
        <v>89</v>
      </c>
      <c r="I23" s="468">
        <v>0</v>
      </c>
      <c r="J23" s="406">
        <v>0</v>
      </c>
      <c r="K23" s="406">
        <v>0</v>
      </c>
      <c r="L23" s="470">
        <v>2500</v>
      </c>
      <c r="M23" s="400">
        <v>0</v>
      </c>
      <c r="N23" s="400">
        <v>0</v>
      </c>
      <c r="O23" s="400">
        <v>0</v>
      </c>
      <c r="P23" s="400">
        <v>2500</v>
      </c>
      <c r="Q23" s="383"/>
    </row>
    <row r="24" spans="2:17" s="551" customFormat="1" ht="16.5" thickBot="1">
      <c r="B24" s="374">
        <v>0</v>
      </c>
      <c r="C24" s="561"/>
      <c r="D24" s="422"/>
      <c r="E24" s="425"/>
      <c r="F24" s="425"/>
      <c r="G24" s="545" t="s">
        <v>490</v>
      </c>
      <c r="H24" s="420"/>
      <c r="I24" s="421">
        <f t="shared" ref="I24:I25" si="9">SUM(I23)</f>
        <v>0</v>
      </c>
      <c r="J24" s="421">
        <f t="shared" ref="J24:O24" si="10">SUM(J23)</f>
        <v>0</v>
      </c>
      <c r="K24" s="421">
        <f t="shared" si="10"/>
        <v>0</v>
      </c>
      <c r="L24" s="421">
        <f t="shared" si="10"/>
        <v>2500</v>
      </c>
      <c r="M24" s="421">
        <f t="shared" si="10"/>
        <v>0</v>
      </c>
      <c r="N24" s="421">
        <f t="shared" ref="N24" si="11">SUM(N23)</f>
        <v>0</v>
      </c>
      <c r="O24" s="421">
        <f t="shared" si="10"/>
        <v>0</v>
      </c>
      <c r="P24" s="421">
        <f t="shared" ref="P24" si="12">SUM(P23)</f>
        <v>2500</v>
      </c>
      <c r="Q24" s="383"/>
    </row>
    <row r="25" spans="2:17" s="551" customFormat="1" ht="63.75" thickBot="1">
      <c r="B25" s="374">
        <v>0</v>
      </c>
      <c r="C25" s="563"/>
      <c r="D25" s="422"/>
      <c r="E25" s="425"/>
      <c r="F25" s="439"/>
      <c r="G25" s="469" t="s">
        <v>667</v>
      </c>
      <c r="H25" s="420"/>
      <c r="I25" s="421">
        <f t="shared" si="9"/>
        <v>0</v>
      </c>
      <c r="J25" s="421">
        <f t="shared" ref="J25:O25" si="13">SUM(J24)</f>
        <v>0</v>
      </c>
      <c r="K25" s="421">
        <f t="shared" si="13"/>
        <v>0</v>
      </c>
      <c r="L25" s="421">
        <f t="shared" si="13"/>
        <v>2500</v>
      </c>
      <c r="M25" s="421">
        <f t="shared" si="13"/>
        <v>0</v>
      </c>
      <c r="N25" s="421">
        <f t="shared" ref="N25" si="14">SUM(N24)</f>
        <v>0</v>
      </c>
      <c r="O25" s="421">
        <f t="shared" si="13"/>
        <v>0</v>
      </c>
      <c r="P25" s="421">
        <f t="shared" ref="P25" si="15">SUM(P24)</f>
        <v>2500</v>
      </c>
      <c r="Q25" s="383"/>
    </row>
    <row r="26" spans="2:17" s="551" customFormat="1" ht="47.25" customHeight="1" thickBot="1">
      <c r="B26" s="374">
        <v>0</v>
      </c>
      <c r="C26" s="562"/>
      <c r="D26" s="693" t="s">
        <v>668</v>
      </c>
      <c r="E26" s="693"/>
      <c r="F26" s="693"/>
      <c r="G26" s="693"/>
      <c r="H26" s="694"/>
      <c r="I26" s="651" t="s">
        <v>669</v>
      </c>
      <c r="J26" s="652"/>
      <c r="K26" s="652"/>
      <c r="L26" s="652"/>
      <c r="M26" s="652"/>
      <c r="N26" s="652"/>
      <c r="O26" s="652"/>
      <c r="P26" s="652"/>
      <c r="Q26" s="653"/>
    </row>
    <row r="27" spans="2:17" s="551" customFormat="1" ht="32.25" thickBot="1">
      <c r="B27" s="374">
        <v>0</v>
      </c>
      <c r="C27" s="559"/>
      <c r="D27" s="425"/>
      <c r="E27" s="425"/>
      <c r="F27" s="425"/>
      <c r="G27" s="508" t="s">
        <v>491</v>
      </c>
      <c r="H27" s="454"/>
      <c r="I27" s="422"/>
      <c r="J27" s="425"/>
      <c r="K27" s="425"/>
      <c r="L27" s="425"/>
      <c r="M27" s="425"/>
      <c r="N27" s="425"/>
      <c r="O27" s="425"/>
      <c r="P27" s="425"/>
      <c r="Q27" s="427"/>
    </row>
    <row r="28" spans="2:17" s="551" customFormat="1" ht="89.25" customHeight="1">
      <c r="B28" s="374"/>
      <c r="C28" s="564" t="s">
        <v>670</v>
      </c>
      <c r="D28" s="394" t="s">
        <v>121</v>
      </c>
      <c r="E28" s="395" t="s">
        <v>391</v>
      </c>
      <c r="F28" s="396" t="s">
        <v>392</v>
      </c>
      <c r="G28" s="428" t="s">
        <v>112</v>
      </c>
      <c r="H28" s="398" t="s">
        <v>224</v>
      </c>
      <c r="I28" s="399">
        <v>0</v>
      </c>
      <c r="J28" s="399">
        <v>0</v>
      </c>
      <c r="K28" s="399">
        <v>0</v>
      </c>
      <c r="L28" s="399">
        <v>0</v>
      </c>
      <c r="M28" s="565">
        <v>0</v>
      </c>
      <c r="N28" s="565">
        <v>0</v>
      </c>
      <c r="O28" s="399">
        <v>0</v>
      </c>
      <c r="P28" s="399">
        <v>0</v>
      </c>
      <c r="Q28" s="506"/>
    </row>
    <row r="29" spans="2:17" s="551" customFormat="1" ht="66" customHeight="1" thickBot="1">
      <c r="B29" s="374"/>
      <c r="C29" s="703" t="s">
        <v>671</v>
      </c>
      <c r="D29" s="412" t="s">
        <v>121</v>
      </c>
      <c r="E29" s="413" t="s">
        <v>391</v>
      </c>
      <c r="F29" s="414" t="s">
        <v>393</v>
      </c>
      <c r="G29" s="566" t="s">
        <v>113</v>
      </c>
      <c r="H29" s="434" t="s">
        <v>224</v>
      </c>
      <c r="I29" s="417">
        <v>1421.77</v>
      </c>
      <c r="J29" s="417">
        <v>10.88</v>
      </c>
      <c r="K29" s="417">
        <v>3.37</v>
      </c>
      <c r="L29" s="417">
        <v>1500</v>
      </c>
      <c r="M29" s="487">
        <v>1300</v>
      </c>
      <c r="N29" s="487">
        <v>1300</v>
      </c>
      <c r="O29" s="417">
        <v>900</v>
      </c>
      <c r="P29" s="417">
        <v>900</v>
      </c>
      <c r="Q29" s="567"/>
    </row>
    <row r="30" spans="2:17" s="551" customFormat="1" ht="46.5" customHeight="1" thickBot="1">
      <c r="B30" s="374">
        <v>0</v>
      </c>
      <c r="C30" s="704"/>
      <c r="D30" s="422"/>
      <c r="E30" s="425"/>
      <c r="F30" s="439"/>
      <c r="G30" s="545" t="s">
        <v>431</v>
      </c>
      <c r="H30" s="420"/>
      <c r="I30" s="421">
        <f t="shared" ref="I30" si="16">SUM(I28:I29)</f>
        <v>1421.77</v>
      </c>
      <c r="J30" s="421">
        <f t="shared" ref="J30:O30" si="17">SUM(J28:J29)</f>
        <v>10.88</v>
      </c>
      <c r="K30" s="421">
        <f t="shared" si="17"/>
        <v>3.37</v>
      </c>
      <c r="L30" s="421">
        <f t="shared" si="17"/>
        <v>1500</v>
      </c>
      <c r="M30" s="421">
        <f t="shared" si="17"/>
        <v>1300</v>
      </c>
      <c r="N30" s="421">
        <f t="shared" ref="N30" si="18">SUM(N28:N29)</f>
        <v>1300</v>
      </c>
      <c r="O30" s="421">
        <f t="shared" si="17"/>
        <v>900</v>
      </c>
      <c r="P30" s="421">
        <f t="shared" ref="P30" si="19">SUM(P28:P29)</f>
        <v>900</v>
      </c>
      <c r="Q30" s="383"/>
    </row>
    <row r="31" spans="2:17" s="551" customFormat="1" ht="63.75" thickBot="1">
      <c r="B31" s="374">
        <v>0</v>
      </c>
      <c r="C31" s="563"/>
      <c r="D31" s="422"/>
      <c r="E31" s="425"/>
      <c r="F31" s="439"/>
      <c r="G31" s="469" t="s">
        <v>672</v>
      </c>
      <c r="H31" s="420"/>
      <c r="I31" s="421">
        <f t="shared" ref="I31" si="20">SUM(I30)</f>
        <v>1421.77</v>
      </c>
      <c r="J31" s="421">
        <f t="shared" ref="J31:O31" si="21">SUM(J30)</f>
        <v>10.88</v>
      </c>
      <c r="K31" s="421">
        <f t="shared" si="21"/>
        <v>3.37</v>
      </c>
      <c r="L31" s="421">
        <f t="shared" si="21"/>
        <v>1500</v>
      </c>
      <c r="M31" s="421">
        <f t="shared" si="21"/>
        <v>1300</v>
      </c>
      <c r="N31" s="421">
        <f t="shared" ref="N31" si="22">SUM(N30)</f>
        <v>1300</v>
      </c>
      <c r="O31" s="421">
        <f t="shared" si="21"/>
        <v>900</v>
      </c>
      <c r="P31" s="421">
        <f t="shared" ref="P31" si="23">SUM(P30)</f>
        <v>900</v>
      </c>
      <c r="Q31" s="383"/>
    </row>
    <row r="32" spans="2:17" ht="48" customHeight="1">
      <c r="B32" s="200">
        <v>0</v>
      </c>
      <c r="C32" s="322"/>
      <c r="D32" s="323"/>
      <c r="E32" s="324"/>
      <c r="F32" s="324"/>
      <c r="G32" s="325" t="s">
        <v>673</v>
      </c>
      <c r="H32" s="326"/>
      <c r="I32" s="327">
        <f t="shared" ref="I32" si="24">SUM(I20,I25,I31)</f>
        <v>4043.7799999999997</v>
      </c>
      <c r="J32" s="327">
        <f t="shared" ref="J32:O32" si="25">SUM(J20,J25,J31)</f>
        <v>4571.18</v>
      </c>
      <c r="K32" s="327">
        <f t="shared" si="25"/>
        <v>3766.0299999999997</v>
      </c>
      <c r="L32" s="327">
        <f t="shared" si="25"/>
        <v>30125</v>
      </c>
      <c r="M32" s="327">
        <f t="shared" si="25"/>
        <v>23075</v>
      </c>
      <c r="N32" s="327">
        <f t="shared" ref="N32" si="26">SUM(N20,N25,N31)</f>
        <v>23075</v>
      </c>
      <c r="O32" s="327">
        <f t="shared" si="25"/>
        <v>2675</v>
      </c>
      <c r="P32" s="327">
        <f t="shared" ref="P32" si="27">SUM(P20,P25,P31)</f>
        <v>40775</v>
      </c>
      <c r="Q32" s="328"/>
    </row>
    <row r="33" spans="2:17" ht="16.5" thickBot="1">
      <c r="B33" s="200">
        <v>0</v>
      </c>
      <c r="C33" s="329"/>
      <c r="D33" s="330"/>
      <c r="E33" s="330"/>
      <c r="F33" s="330"/>
      <c r="G33" s="331"/>
      <c r="H33" s="332"/>
      <c r="I33" s="333"/>
      <c r="J33" s="333"/>
      <c r="K33" s="333"/>
      <c r="L33" s="333"/>
      <c r="M33" s="333"/>
      <c r="N33" s="333"/>
      <c r="O33" s="333"/>
      <c r="P33" s="333"/>
      <c r="Q33" s="330"/>
    </row>
    <row r="34" spans="2:17">
      <c r="C34" s="334"/>
      <c r="D34" s="301"/>
    </row>
    <row r="35" spans="2:17">
      <c r="C35" s="334"/>
      <c r="D35" s="301"/>
    </row>
    <row r="36" spans="2:17">
      <c r="C36" s="334"/>
      <c r="D36" s="301"/>
    </row>
    <row r="37" spans="2:17">
      <c r="C37" s="334"/>
      <c r="D37" s="301"/>
    </row>
    <row r="38" spans="2:17">
      <c r="C38" s="334"/>
      <c r="D38" s="301"/>
    </row>
    <row r="39" spans="2:17">
      <c r="C39" s="334"/>
      <c r="D39" s="301"/>
    </row>
    <row r="40" spans="2:17">
      <c r="C40" s="334"/>
      <c r="D40" s="301"/>
    </row>
    <row r="41" spans="2:17">
      <c r="C41" s="334"/>
      <c r="D41" s="301"/>
    </row>
    <row r="42" spans="2:17">
      <c r="C42" s="334"/>
      <c r="D42" s="301"/>
    </row>
    <row r="43" spans="2:17">
      <c r="C43" s="334"/>
      <c r="D43" s="301"/>
    </row>
    <row r="44" spans="2:17">
      <c r="C44" s="334"/>
      <c r="D44" s="301"/>
    </row>
    <row r="45" spans="2:17">
      <c r="C45" s="334"/>
      <c r="D45" s="301"/>
    </row>
    <row r="46" spans="2:17">
      <c r="C46" s="334"/>
      <c r="D46" s="301"/>
    </row>
    <row r="47" spans="2:17">
      <c r="C47" s="334"/>
      <c r="D47" s="301"/>
    </row>
    <row r="48" spans="2:17">
      <c r="C48" s="334"/>
      <c r="D48" s="301"/>
    </row>
    <row r="49" spans="3:4">
      <c r="C49" s="334"/>
      <c r="D49" s="301"/>
    </row>
    <row r="50" spans="3:4">
      <c r="C50" s="334"/>
      <c r="D50" s="301"/>
    </row>
    <row r="51" spans="3:4">
      <c r="C51" s="334"/>
      <c r="D51" s="301"/>
    </row>
    <row r="52" spans="3:4">
      <c r="C52" s="334"/>
      <c r="D52" s="301"/>
    </row>
  </sheetData>
  <autoFilter ref="A5:AB33">
    <filterColumn colId="3" showButton="0"/>
    <filterColumn colId="4" showButton="0"/>
  </autoFilter>
  <mergeCells count="21">
    <mergeCell ref="C29:C30"/>
    <mergeCell ref="C2:H2"/>
    <mergeCell ref="I2:Q2"/>
    <mergeCell ref="D7:H7"/>
    <mergeCell ref="I7:Q7"/>
    <mergeCell ref="D21:H21"/>
    <mergeCell ref="I21:Q21"/>
    <mergeCell ref="C3:C4"/>
    <mergeCell ref="H3:H4"/>
    <mergeCell ref="M3:N3"/>
    <mergeCell ref="O3:P3"/>
    <mergeCell ref="Q3:Q4"/>
    <mergeCell ref="D3:F4"/>
    <mergeCell ref="D5:F5"/>
    <mergeCell ref="L3:L4"/>
    <mergeCell ref="C9:C10"/>
    <mergeCell ref="D26:H26"/>
    <mergeCell ref="I26:Q26"/>
    <mergeCell ref="C6:H6"/>
    <mergeCell ref="I3:K3"/>
    <mergeCell ref="G3:G4"/>
  </mergeCells>
  <printOptions horizontalCentered="1"/>
  <pageMargins left="0.7" right="0.7" top="1.25" bottom="1.5" header="1" footer="1"/>
  <pageSetup paperSize="5" scale="87" firstPageNumber="33" pageOrder="overThenDown" orientation="portrait" useFirstPageNumber="1" r:id="rId1"/>
  <headerFooter>
    <oddHeader>&amp;R&amp;"Kruti Dev 692,Normal Bold"&amp;12:i;s yk[kkr</oddHeader>
    <oddFooter>&amp;C&amp;"Arial,Bold"&amp;12&amp;P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showGridLines="0" view="pageBreakPreview" topLeftCell="C11" zoomScale="85" zoomScaleNormal="85" zoomScaleSheetLayoutView="85" workbookViewId="0">
      <selection activeCell="G45" sqref="G45"/>
    </sheetView>
  </sheetViews>
  <sheetFormatPr defaultRowHeight="15.75" outlineLevelCol="1"/>
  <cols>
    <col min="1" max="1" width="9" style="303" hidden="1" customWidth="1"/>
    <col min="2" max="2" width="9" style="200" hidden="1" customWidth="1"/>
    <col min="3" max="3" width="20.625" style="300" customWidth="1"/>
    <col min="4" max="4" width="3.125" style="335" customWidth="1" outlineLevel="1"/>
    <col min="5" max="6" width="5.625" style="301" customWidth="1" outlineLevel="1"/>
    <col min="7" max="7" width="42.625" style="302" customWidth="1"/>
    <col min="8" max="8" width="17.625" style="202" customWidth="1" outlineLevel="1"/>
    <col min="9" max="12" width="10.625" style="303" hidden="1" customWidth="1"/>
    <col min="13" max="14" width="10.625" style="303" hidden="1" customWidth="1" outlineLevel="1"/>
    <col min="15" max="15" width="10.625" style="303" hidden="1" customWidth="1"/>
    <col min="16" max="17" width="10.625" style="303" customWidth="1"/>
    <col min="18" max="18" width="12.5" style="303" hidden="1" customWidth="1"/>
    <col min="19" max="19" width="0" style="339" hidden="1" customWidth="1"/>
    <col min="20" max="24" width="0" style="303" hidden="1" customWidth="1"/>
    <col min="25" max="25" width="9" style="340"/>
    <col min="26" max="16384" width="9" style="303"/>
  </cols>
  <sheetData>
    <row r="1" spans="2:25" ht="24" hidden="1" customHeight="1">
      <c r="D1" s="301"/>
    </row>
    <row r="2" spans="2:25" ht="39" customHeight="1" thickBot="1">
      <c r="C2" s="676" t="s">
        <v>482</v>
      </c>
      <c r="D2" s="676"/>
      <c r="E2" s="676"/>
      <c r="F2" s="676"/>
      <c r="G2" s="676"/>
      <c r="H2" s="676"/>
      <c r="I2" s="673" t="s">
        <v>482</v>
      </c>
      <c r="J2" s="673"/>
      <c r="K2" s="673"/>
      <c r="L2" s="673"/>
      <c r="M2" s="673"/>
      <c r="N2" s="673"/>
      <c r="O2" s="673"/>
      <c r="P2" s="673"/>
      <c r="Q2" s="673"/>
      <c r="R2" s="304" t="e">
        <f>+#REF!</f>
        <v>#REF!</v>
      </c>
      <c r="S2" s="303"/>
    </row>
    <row r="3" spans="2:25" ht="45.75" customHeight="1" thickBot="1">
      <c r="C3" s="710" t="s">
        <v>575</v>
      </c>
      <c r="D3" s="684" t="s">
        <v>245</v>
      </c>
      <c r="E3" s="685"/>
      <c r="F3" s="686"/>
      <c r="G3" s="341" t="s">
        <v>530</v>
      </c>
      <c r="H3" s="677" t="s">
        <v>101</v>
      </c>
      <c r="I3" s="698" t="s">
        <v>1</v>
      </c>
      <c r="J3" s="699"/>
      <c r="K3" s="700"/>
      <c r="L3" s="711" t="s">
        <v>568</v>
      </c>
      <c r="M3" s="644" t="s">
        <v>503</v>
      </c>
      <c r="N3" s="645"/>
      <c r="O3" s="644" t="s">
        <v>496</v>
      </c>
      <c r="P3" s="645"/>
      <c r="Q3" s="711" t="s">
        <v>246</v>
      </c>
      <c r="S3" s="303"/>
    </row>
    <row r="4" spans="2:25" ht="64.5" customHeight="1" thickBot="1">
      <c r="C4" s="710"/>
      <c r="D4" s="687"/>
      <c r="E4" s="688"/>
      <c r="F4" s="689"/>
      <c r="G4" s="336" t="s">
        <v>244</v>
      </c>
      <c r="H4" s="678"/>
      <c r="I4" s="204" t="s">
        <v>538</v>
      </c>
      <c r="J4" s="204" t="s">
        <v>539</v>
      </c>
      <c r="K4" s="204" t="s">
        <v>540</v>
      </c>
      <c r="L4" s="711"/>
      <c r="M4" s="204" t="s">
        <v>483</v>
      </c>
      <c r="N4" s="204" t="s">
        <v>82</v>
      </c>
      <c r="O4" s="204" t="s">
        <v>83</v>
      </c>
      <c r="P4" s="204" t="s">
        <v>82</v>
      </c>
      <c r="Q4" s="711"/>
      <c r="S4" s="303"/>
    </row>
    <row r="5" spans="2:25" ht="24.95" customHeight="1" thickBot="1">
      <c r="C5" s="207">
        <v>1</v>
      </c>
      <c r="D5" s="690">
        <v>2</v>
      </c>
      <c r="E5" s="691"/>
      <c r="F5" s="692"/>
      <c r="G5" s="305">
        <v>3</v>
      </c>
      <c r="H5" s="207">
        <v>4</v>
      </c>
      <c r="I5" s="207">
        <v>5</v>
      </c>
      <c r="J5" s="208">
        <v>6</v>
      </c>
      <c r="K5" s="208">
        <v>7</v>
      </c>
      <c r="L5" s="207">
        <v>8</v>
      </c>
      <c r="M5" s="208">
        <v>9</v>
      </c>
      <c r="N5" s="207">
        <v>10</v>
      </c>
      <c r="O5" s="208">
        <v>11</v>
      </c>
      <c r="P5" s="207">
        <v>12</v>
      </c>
      <c r="Q5" s="208">
        <v>13</v>
      </c>
      <c r="S5" s="303"/>
    </row>
    <row r="6" spans="2:25" ht="16.5" thickBot="1">
      <c r="B6" s="200">
        <v>0</v>
      </c>
      <c r="C6" s="717" t="s">
        <v>675</v>
      </c>
      <c r="D6" s="718"/>
      <c r="E6" s="718"/>
      <c r="F6" s="718"/>
      <c r="G6" s="718"/>
      <c r="H6" s="719"/>
      <c r="I6" s="342"/>
      <c r="J6" s="343"/>
      <c r="K6" s="343"/>
      <c r="L6" s="343"/>
      <c r="M6" s="343"/>
      <c r="N6" s="343"/>
      <c r="O6" s="343"/>
      <c r="P6" s="343"/>
      <c r="Q6" s="344"/>
      <c r="S6" s="303"/>
    </row>
    <row r="7" spans="2:25" s="311" customFormat="1" ht="48" customHeight="1" thickBot="1">
      <c r="B7" s="189">
        <v>0</v>
      </c>
      <c r="C7" s="309"/>
      <c r="D7" s="714" t="s">
        <v>662</v>
      </c>
      <c r="E7" s="705"/>
      <c r="F7" s="705"/>
      <c r="G7" s="705"/>
      <c r="H7" s="706"/>
      <c r="I7" s="646" t="s">
        <v>578</v>
      </c>
      <c r="J7" s="647"/>
      <c r="K7" s="647"/>
      <c r="L7" s="647"/>
      <c r="M7" s="647"/>
      <c r="N7" s="647"/>
      <c r="O7" s="647"/>
      <c r="P7" s="647"/>
      <c r="Q7" s="648"/>
      <c r="R7" s="310"/>
      <c r="S7" s="310"/>
      <c r="T7" s="310"/>
      <c r="Y7" s="294"/>
    </row>
    <row r="8" spans="2:25" ht="32.25" thickBot="1">
      <c r="B8" s="200">
        <v>0</v>
      </c>
      <c r="C8" s="297"/>
      <c r="D8" s="337"/>
      <c r="E8" s="337"/>
      <c r="F8" s="337"/>
      <c r="G8" s="218" t="s">
        <v>191</v>
      </c>
      <c r="H8" s="257"/>
      <c r="I8" s="220"/>
      <c r="J8" s="217"/>
      <c r="K8" s="217"/>
      <c r="L8" s="217"/>
      <c r="M8" s="217"/>
      <c r="N8" s="217"/>
      <c r="O8" s="217"/>
      <c r="P8" s="217"/>
      <c r="Q8" s="253"/>
      <c r="S8" s="303"/>
    </row>
    <row r="9" spans="2:25" s="551" customFormat="1" ht="48.75" customHeight="1">
      <c r="B9" s="374"/>
      <c r="C9" s="568" t="s">
        <v>583</v>
      </c>
      <c r="D9" s="569" t="s">
        <v>122</v>
      </c>
      <c r="E9" s="395" t="s">
        <v>267</v>
      </c>
      <c r="F9" s="396" t="s">
        <v>394</v>
      </c>
      <c r="G9" s="406" t="s">
        <v>59</v>
      </c>
      <c r="H9" s="407" t="s">
        <v>84</v>
      </c>
      <c r="I9" s="408">
        <v>0</v>
      </c>
      <c r="J9" s="408">
        <v>0</v>
      </c>
      <c r="K9" s="408">
        <v>0</v>
      </c>
      <c r="L9" s="400">
        <v>5</v>
      </c>
      <c r="M9" s="400">
        <v>0</v>
      </c>
      <c r="N9" s="400">
        <v>0</v>
      </c>
      <c r="O9" s="400">
        <v>0</v>
      </c>
      <c r="P9" s="400">
        <v>0</v>
      </c>
      <c r="Q9" s="441"/>
      <c r="Y9" s="543"/>
    </row>
    <row r="10" spans="2:25" s="551" customFormat="1" ht="31.5">
      <c r="B10" s="374"/>
      <c r="C10" s="570" t="s">
        <v>579</v>
      </c>
      <c r="D10" s="571" t="s">
        <v>122</v>
      </c>
      <c r="E10" s="404" t="s">
        <v>252</v>
      </c>
      <c r="F10" s="405" t="s">
        <v>395</v>
      </c>
      <c r="G10" s="406" t="s">
        <v>65</v>
      </c>
      <c r="H10" s="407" t="s">
        <v>162</v>
      </c>
      <c r="I10" s="400">
        <v>495.44</v>
      </c>
      <c r="J10" s="400">
        <v>801.36</v>
      </c>
      <c r="K10" s="400">
        <v>0.2</v>
      </c>
      <c r="L10" s="400">
        <v>400</v>
      </c>
      <c r="M10" s="400">
        <v>400</v>
      </c>
      <c r="N10" s="400">
        <v>400</v>
      </c>
      <c r="O10" s="400">
        <v>400</v>
      </c>
      <c r="P10" s="400">
        <v>400</v>
      </c>
      <c r="Q10" s="441"/>
      <c r="Y10" s="543"/>
    </row>
    <row r="11" spans="2:25" s="551" customFormat="1" ht="25.5" customHeight="1">
      <c r="B11" s="374"/>
      <c r="C11" s="572"/>
      <c r="D11" s="571" t="s">
        <v>122</v>
      </c>
      <c r="E11" s="404" t="s">
        <v>252</v>
      </c>
      <c r="F11" s="405" t="s">
        <v>396</v>
      </c>
      <c r="G11" s="406" t="s">
        <v>66</v>
      </c>
      <c r="H11" s="407" t="s">
        <v>162</v>
      </c>
      <c r="I11" s="400">
        <v>69.58</v>
      </c>
      <c r="J11" s="400">
        <v>13.25</v>
      </c>
      <c r="K11" s="400">
        <v>17.04</v>
      </c>
      <c r="L11" s="458">
        <v>50</v>
      </c>
      <c r="M11" s="458">
        <v>50</v>
      </c>
      <c r="N11" s="458">
        <v>50</v>
      </c>
      <c r="O11" s="458">
        <v>50</v>
      </c>
      <c r="P11" s="458">
        <v>50</v>
      </c>
      <c r="Q11" s="441"/>
      <c r="Y11" s="543"/>
    </row>
    <row r="12" spans="2:25" s="551" customFormat="1" ht="25.5" customHeight="1" thickBot="1">
      <c r="B12" s="374"/>
      <c r="C12" s="572"/>
      <c r="D12" s="571" t="s">
        <v>122</v>
      </c>
      <c r="E12" s="404" t="s">
        <v>252</v>
      </c>
      <c r="F12" s="405" t="s">
        <v>397</v>
      </c>
      <c r="G12" s="406" t="s">
        <v>141</v>
      </c>
      <c r="H12" s="407" t="s">
        <v>162</v>
      </c>
      <c r="I12" s="400">
        <v>840.93</v>
      </c>
      <c r="J12" s="400">
        <v>1360.21</v>
      </c>
      <c r="K12" s="400">
        <v>109.9</v>
      </c>
      <c r="L12" s="458">
        <v>500</v>
      </c>
      <c r="M12" s="458">
        <v>100</v>
      </c>
      <c r="N12" s="458">
        <v>100</v>
      </c>
      <c r="O12" s="458">
        <v>100</v>
      </c>
      <c r="P12" s="458">
        <v>100</v>
      </c>
      <c r="Q12" s="441"/>
      <c r="Y12" s="543"/>
    </row>
    <row r="13" spans="2:25" s="551" customFormat="1" ht="32.25" thickBot="1">
      <c r="B13" s="374">
        <v>0</v>
      </c>
      <c r="C13" s="573"/>
      <c r="D13" s="419"/>
      <c r="E13" s="386"/>
      <c r="F13" s="386"/>
      <c r="G13" s="420" t="s">
        <v>114</v>
      </c>
      <c r="H13" s="420"/>
      <c r="I13" s="421">
        <f t="shared" ref="I13" si="0">SUM(I9:I12)</f>
        <v>1405.9499999999998</v>
      </c>
      <c r="J13" s="421">
        <f t="shared" ref="J13:P13" si="1">SUM(J9:J12)</f>
        <v>2174.8200000000002</v>
      </c>
      <c r="K13" s="421">
        <f t="shared" si="1"/>
        <v>127.14</v>
      </c>
      <c r="L13" s="421">
        <f t="shared" si="1"/>
        <v>955</v>
      </c>
      <c r="M13" s="421">
        <f t="shared" si="1"/>
        <v>550</v>
      </c>
      <c r="N13" s="421">
        <f t="shared" si="1"/>
        <v>550</v>
      </c>
      <c r="O13" s="421">
        <f t="shared" si="1"/>
        <v>550</v>
      </c>
      <c r="P13" s="421">
        <f t="shared" si="1"/>
        <v>550</v>
      </c>
      <c r="Q13" s="383"/>
      <c r="Y13" s="543"/>
    </row>
    <row r="14" spans="2:25" s="551" customFormat="1" ht="65.25" customHeight="1" thickBot="1">
      <c r="B14" s="374">
        <v>0</v>
      </c>
      <c r="C14" s="559"/>
      <c r="D14" s="422"/>
      <c r="E14" s="425"/>
      <c r="F14" s="439"/>
      <c r="G14" s="469" t="s">
        <v>676</v>
      </c>
      <c r="H14" s="420"/>
      <c r="I14" s="421">
        <f t="shared" ref="I14" si="2">SUM(I13)</f>
        <v>1405.9499999999998</v>
      </c>
      <c r="J14" s="421">
        <f t="shared" ref="J14:P14" si="3">SUM(J13)</f>
        <v>2174.8200000000002</v>
      </c>
      <c r="K14" s="421">
        <f t="shared" si="3"/>
        <v>127.14</v>
      </c>
      <c r="L14" s="421">
        <f t="shared" si="3"/>
        <v>955</v>
      </c>
      <c r="M14" s="421">
        <f t="shared" si="3"/>
        <v>550</v>
      </c>
      <c r="N14" s="421">
        <f t="shared" si="3"/>
        <v>550</v>
      </c>
      <c r="O14" s="421">
        <f t="shared" si="3"/>
        <v>550</v>
      </c>
      <c r="P14" s="421">
        <f t="shared" si="3"/>
        <v>550</v>
      </c>
      <c r="Q14" s="383"/>
      <c r="Y14" s="543"/>
    </row>
    <row r="15" spans="2:25" s="551" customFormat="1" ht="48" customHeight="1" thickBot="1">
      <c r="B15" s="374">
        <v>0</v>
      </c>
      <c r="C15" s="562"/>
      <c r="D15" s="668" t="s">
        <v>586</v>
      </c>
      <c r="E15" s="669"/>
      <c r="F15" s="669"/>
      <c r="G15" s="669"/>
      <c r="H15" s="670"/>
      <c r="I15" s="651" t="s">
        <v>587</v>
      </c>
      <c r="J15" s="652"/>
      <c r="K15" s="652"/>
      <c r="L15" s="652"/>
      <c r="M15" s="652"/>
      <c r="N15" s="652"/>
      <c r="O15" s="652"/>
      <c r="P15" s="652"/>
      <c r="Q15" s="653"/>
      <c r="Y15" s="543"/>
    </row>
    <row r="16" spans="2:25" s="551" customFormat="1" ht="48" thickBot="1">
      <c r="B16" s="374">
        <v>0</v>
      </c>
      <c r="C16" s="559"/>
      <c r="D16" s="425"/>
      <c r="E16" s="425"/>
      <c r="F16" s="425"/>
      <c r="G16" s="426" t="s">
        <v>427</v>
      </c>
      <c r="H16" s="454"/>
      <c r="I16" s="422"/>
      <c r="J16" s="425"/>
      <c r="K16" s="425"/>
      <c r="L16" s="425"/>
      <c r="M16" s="425"/>
      <c r="N16" s="425"/>
      <c r="O16" s="425"/>
      <c r="P16" s="425"/>
      <c r="Q16" s="427"/>
      <c r="Y16" s="543"/>
    </row>
    <row r="17" spans="2:25" s="551" customFormat="1" ht="89.25" customHeight="1">
      <c r="B17" s="374"/>
      <c r="C17" s="570" t="s">
        <v>588</v>
      </c>
      <c r="D17" s="569" t="s">
        <v>122</v>
      </c>
      <c r="E17" s="395" t="s">
        <v>273</v>
      </c>
      <c r="F17" s="396" t="s">
        <v>394</v>
      </c>
      <c r="G17" s="406" t="s">
        <v>72</v>
      </c>
      <c r="H17" s="431" t="s">
        <v>87</v>
      </c>
      <c r="I17" s="400">
        <v>169.51</v>
      </c>
      <c r="J17" s="400">
        <v>203.94</v>
      </c>
      <c r="K17" s="400">
        <v>147.49</v>
      </c>
      <c r="L17" s="400">
        <v>500</v>
      </c>
      <c r="M17" s="400">
        <v>200</v>
      </c>
      <c r="N17" s="400">
        <v>200</v>
      </c>
      <c r="O17" s="400">
        <v>300</v>
      </c>
      <c r="P17" s="400">
        <v>400</v>
      </c>
      <c r="Q17" s="441"/>
      <c r="Y17" s="400">
        <v>265</v>
      </c>
    </row>
    <row r="18" spans="2:25" s="551" customFormat="1" ht="92.25" customHeight="1" thickBot="1">
      <c r="B18" s="374"/>
      <c r="C18" s="570" t="s">
        <v>588</v>
      </c>
      <c r="D18" s="579" t="s">
        <v>122</v>
      </c>
      <c r="E18" s="413" t="s">
        <v>273</v>
      </c>
      <c r="F18" s="414" t="s">
        <v>395</v>
      </c>
      <c r="G18" s="406" t="s">
        <v>70</v>
      </c>
      <c r="H18" s="431" t="s">
        <v>87</v>
      </c>
      <c r="I18" s="408">
        <v>109.73</v>
      </c>
      <c r="J18" s="408">
        <v>106.73</v>
      </c>
      <c r="K18" s="408">
        <v>0</v>
      </c>
      <c r="L18" s="400">
        <v>100</v>
      </c>
      <c r="M18" s="400">
        <v>50</v>
      </c>
      <c r="N18" s="400">
        <v>50</v>
      </c>
      <c r="O18" s="400">
        <v>50</v>
      </c>
      <c r="P18" s="400">
        <v>75</v>
      </c>
      <c r="Q18" s="441"/>
      <c r="Y18" s="543">
        <v>28.65</v>
      </c>
    </row>
    <row r="19" spans="2:25" s="551" customFormat="1" ht="32.25" thickBot="1">
      <c r="B19" s="374">
        <v>0</v>
      </c>
      <c r="C19" s="561"/>
      <c r="D19" s="422"/>
      <c r="E19" s="425"/>
      <c r="F19" s="425"/>
      <c r="G19" s="420" t="s">
        <v>115</v>
      </c>
      <c r="H19" s="420"/>
      <c r="I19" s="421">
        <f t="shared" ref="I19" si="4">SUM(I17:I18)</f>
        <v>279.24</v>
      </c>
      <c r="J19" s="421">
        <f t="shared" ref="J19:P19" si="5">SUM(J17:J18)</f>
        <v>310.67</v>
      </c>
      <c r="K19" s="421">
        <f t="shared" si="5"/>
        <v>147.49</v>
      </c>
      <c r="L19" s="421">
        <f t="shared" si="5"/>
        <v>600</v>
      </c>
      <c r="M19" s="421">
        <f t="shared" si="5"/>
        <v>250</v>
      </c>
      <c r="N19" s="421">
        <f t="shared" si="5"/>
        <v>250</v>
      </c>
      <c r="O19" s="421">
        <f t="shared" si="5"/>
        <v>350</v>
      </c>
      <c r="P19" s="421">
        <f t="shared" si="5"/>
        <v>475</v>
      </c>
      <c r="Q19" s="383"/>
      <c r="Y19" s="543"/>
    </row>
    <row r="20" spans="2:25" s="551" customFormat="1" ht="82.5" customHeight="1" thickBot="1">
      <c r="B20" s="374">
        <v>0</v>
      </c>
      <c r="C20" s="563"/>
      <c r="D20" s="422"/>
      <c r="E20" s="425"/>
      <c r="F20" s="439"/>
      <c r="G20" s="469" t="s">
        <v>677</v>
      </c>
      <c r="H20" s="420"/>
      <c r="I20" s="421">
        <f t="shared" ref="I20" si="6">SUM(I19)</f>
        <v>279.24</v>
      </c>
      <c r="J20" s="421">
        <f t="shared" ref="J20:P20" si="7">SUM(J19)</f>
        <v>310.67</v>
      </c>
      <c r="K20" s="421">
        <f t="shared" si="7"/>
        <v>147.49</v>
      </c>
      <c r="L20" s="421">
        <f t="shared" si="7"/>
        <v>600</v>
      </c>
      <c r="M20" s="421">
        <f t="shared" si="7"/>
        <v>250</v>
      </c>
      <c r="N20" s="421">
        <f t="shared" si="7"/>
        <v>250</v>
      </c>
      <c r="O20" s="421">
        <f t="shared" si="7"/>
        <v>350</v>
      </c>
      <c r="P20" s="421">
        <f t="shared" si="7"/>
        <v>475</v>
      </c>
      <c r="Q20" s="383"/>
      <c r="Y20" s="543"/>
    </row>
    <row r="21" spans="2:25" s="551" customFormat="1" ht="48" customHeight="1" thickBot="1">
      <c r="B21" s="374">
        <v>0</v>
      </c>
      <c r="C21" s="562"/>
      <c r="D21" s="668" t="s">
        <v>593</v>
      </c>
      <c r="E21" s="669"/>
      <c r="F21" s="669"/>
      <c r="G21" s="669"/>
      <c r="H21" s="670"/>
      <c r="I21" s="651" t="s">
        <v>594</v>
      </c>
      <c r="J21" s="652"/>
      <c r="K21" s="652"/>
      <c r="L21" s="652"/>
      <c r="M21" s="652"/>
      <c r="N21" s="652"/>
      <c r="O21" s="652"/>
      <c r="P21" s="652"/>
      <c r="Q21" s="653"/>
      <c r="Y21" s="543"/>
    </row>
    <row r="22" spans="2:25" s="551" customFormat="1" ht="48" thickBot="1">
      <c r="B22" s="374">
        <v>0</v>
      </c>
      <c r="C22" s="559"/>
      <c r="D22" s="576"/>
      <c r="E22" s="425"/>
      <c r="F22" s="425"/>
      <c r="G22" s="426" t="s">
        <v>428</v>
      </c>
      <c r="H22" s="454"/>
      <c r="I22" s="422"/>
      <c r="J22" s="425"/>
      <c r="K22" s="425"/>
      <c r="L22" s="425"/>
      <c r="M22" s="425"/>
      <c r="N22" s="425"/>
      <c r="O22" s="425"/>
      <c r="P22" s="425"/>
      <c r="Q22" s="427"/>
      <c r="Y22" s="543"/>
    </row>
    <row r="23" spans="2:25" s="551" customFormat="1" ht="78.75">
      <c r="B23" s="374"/>
      <c r="C23" s="574" t="s">
        <v>595</v>
      </c>
      <c r="D23" s="569" t="s">
        <v>122</v>
      </c>
      <c r="E23" s="395" t="s">
        <v>284</v>
      </c>
      <c r="F23" s="396" t="s">
        <v>398</v>
      </c>
      <c r="G23" s="406" t="s">
        <v>68</v>
      </c>
      <c r="H23" s="407" t="s">
        <v>85</v>
      </c>
      <c r="I23" s="408">
        <v>2.72</v>
      </c>
      <c r="J23" s="408">
        <v>40</v>
      </c>
      <c r="K23" s="408">
        <v>3.66</v>
      </c>
      <c r="L23" s="400">
        <v>50</v>
      </c>
      <c r="M23" s="400">
        <v>50</v>
      </c>
      <c r="N23" s="400">
        <v>50</v>
      </c>
      <c r="O23" s="400">
        <v>50</v>
      </c>
      <c r="P23" s="400">
        <v>50</v>
      </c>
      <c r="Q23" s="441"/>
      <c r="Y23" s="543"/>
    </row>
    <row r="24" spans="2:25" s="551" customFormat="1" ht="63">
      <c r="B24" s="374"/>
      <c r="C24" s="575" t="s">
        <v>601</v>
      </c>
      <c r="D24" s="571" t="s">
        <v>122</v>
      </c>
      <c r="E24" s="404" t="s">
        <v>293</v>
      </c>
      <c r="F24" s="405" t="s">
        <v>399</v>
      </c>
      <c r="G24" s="406" t="s">
        <v>67</v>
      </c>
      <c r="H24" s="407" t="s">
        <v>93</v>
      </c>
      <c r="I24" s="408">
        <v>228.11</v>
      </c>
      <c r="J24" s="408">
        <v>10.7</v>
      </c>
      <c r="K24" s="408">
        <v>1133.9000000000001</v>
      </c>
      <c r="L24" s="400">
        <v>50</v>
      </c>
      <c r="M24" s="400">
        <v>50</v>
      </c>
      <c r="N24" s="400">
        <v>50</v>
      </c>
      <c r="O24" s="400">
        <v>50</v>
      </c>
      <c r="P24" s="400">
        <v>50</v>
      </c>
      <c r="Q24" s="441"/>
      <c r="Y24" s="543"/>
    </row>
    <row r="25" spans="2:25" s="551" customFormat="1" ht="25.5" customHeight="1" thickBot="1">
      <c r="B25" s="374"/>
      <c r="C25" s="572"/>
      <c r="D25" s="571" t="s">
        <v>122</v>
      </c>
      <c r="E25" s="404" t="s">
        <v>293</v>
      </c>
      <c r="F25" s="405" t="s">
        <v>396</v>
      </c>
      <c r="G25" s="406" t="s">
        <v>69</v>
      </c>
      <c r="H25" s="407" t="s">
        <v>93</v>
      </c>
      <c r="I25" s="400">
        <v>0</v>
      </c>
      <c r="J25" s="400">
        <v>0</v>
      </c>
      <c r="K25" s="400">
        <v>0</v>
      </c>
      <c r="L25" s="458">
        <v>0</v>
      </c>
      <c r="M25" s="458">
        <v>0</v>
      </c>
      <c r="N25" s="458">
        <v>0</v>
      </c>
      <c r="O25" s="458">
        <v>0</v>
      </c>
      <c r="P25" s="458">
        <v>0</v>
      </c>
      <c r="Q25" s="441"/>
      <c r="Y25" s="543"/>
    </row>
    <row r="26" spans="2:25" s="551" customFormat="1" ht="32.25" thickBot="1">
      <c r="B26" s="374">
        <v>0</v>
      </c>
      <c r="C26" s="561"/>
      <c r="D26" s="422"/>
      <c r="E26" s="425"/>
      <c r="F26" s="425"/>
      <c r="G26" s="420" t="s">
        <v>117</v>
      </c>
      <c r="H26" s="420"/>
      <c r="I26" s="421">
        <f t="shared" ref="I26" si="8">SUM(I23:I25)</f>
        <v>230.83</v>
      </c>
      <c r="J26" s="421">
        <f t="shared" ref="J26:O26" si="9">SUM(J23:J25)</f>
        <v>50.7</v>
      </c>
      <c r="K26" s="421">
        <f t="shared" si="9"/>
        <v>1137.5600000000002</v>
      </c>
      <c r="L26" s="421">
        <f t="shared" si="9"/>
        <v>100</v>
      </c>
      <c r="M26" s="421">
        <f t="shared" si="9"/>
        <v>100</v>
      </c>
      <c r="N26" s="421">
        <f t="shared" ref="N26" si="10">SUM(N23:N25)</f>
        <v>100</v>
      </c>
      <c r="O26" s="421">
        <f t="shared" si="9"/>
        <v>100</v>
      </c>
      <c r="P26" s="421">
        <f t="shared" ref="P26" si="11">SUM(P23:P25)</f>
        <v>100</v>
      </c>
      <c r="Q26" s="383"/>
      <c r="Y26" s="543"/>
    </row>
    <row r="27" spans="2:25" s="551" customFormat="1" ht="63.75" thickBot="1">
      <c r="B27" s="374">
        <v>0</v>
      </c>
      <c r="C27" s="563"/>
      <c r="D27" s="422"/>
      <c r="E27" s="425"/>
      <c r="F27" s="439"/>
      <c r="G27" s="469" t="s">
        <v>678</v>
      </c>
      <c r="H27" s="420"/>
      <c r="I27" s="421">
        <f t="shared" ref="I27" si="12">SUM(I26)</f>
        <v>230.83</v>
      </c>
      <c r="J27" s="421">
        <f t="shared" ref="J27:O27" si="13">SUM(J26)</f>
        <v>50.7</v>
      </c>
      <c r="K27" s="421">
        <f t="shared" si="13"/>
        <v>1137.5600000000002</v>
      </c>
      <c r="L27" s="421">
        <f t="shared" si="13"/>
        <v>100</v>
      </c>
      <c r="M27" s="421">
        <f t="shared" si="13"/>
        <v>100</v>
      </c>
      <c r="N27" s="421">
        <f t="shared" ref="N27" si="14">SUM(N26)</f>
        <v>100</v>
      </c>
      <c r="O27" s="421">
        <f t="shared" si="13"/>
        <v>100</v>
      </c>
      <c r="P27" s="421">
        <f t="shared" ref="P27" si="15">SUM(P26)</f>
        <v>100</v>
      </c>
      <c r="Q27" s="383"/>
      <c r="Y27" s="543"/>
    </row>
    <row r="28" spans="2:25" s="551" customFormat="1" ht="48" customHeight="1" thickBot="1">
      <c r="B28" s="374">
        <v>0</v>
      </c>
      <c r="C28" s="562"/>
      <c r="D28" s="715" t="s">
        <v>605</v>
      </c>
      <c r="E28" s="693"/>
      <c r="F28" s="693"/>
      <c r="G28" s="693"/>
      <c r="H28" s="694"/>
      <c r="I28" s="651" t="s">
        <v>679</v>
      </c>
      <c r="J28" s="652"/>
      <c r="K28" s="652"/>
      <c r="L28" s="652"/>
      <c r="M28" s="652"/>
      <c r="N28" s="652"/>
      <c r="O28" s="652"/>
      <c r="P28" s="652"/>
      <c r="Q28" s="653"/>
      <c r="Y28" s="543"/>
    </row>
    <row r="29" spans="2:25" s="551" customFormat="1" ht="32.25" thickBot="1">
      <c r="B29" s="374">
        <v>0</v>
      </c>
      <c r="C29" s="559"/>
      <c r="D29" s="425"/>
      <c r="E29" s="425"/>
      <c r="F29" s="425"/>
      <c r="G29" s="426" t="s">
        <v>192</v>
      </c>
      <c r="H29" s="454"/>
      <c r="I29" s="422"/>
      <c r="J29" s="425"/>
      <c r="K29" s="425"/>
      <c r="L29" s="425"/>
      <c r="M29" s="425"/>
      <c r="N29" s="425"/>
      <c r="O29" s="425"/>
      <c r="P29" s="425"/>
      <c r="Q29" s="427"/>
      <c r="Y29" s="543"/>
    </row>
    <row r="30" spans="2:25" s="551" customFormat="1" ht="32.25" thickBot="1">
      <c r="B30" s="374"/>
      <c r="C30" s="577" t="s">
        <v>612</v>
      </c>
      <c r="D30" s="452" t="s">
        <v>122</v>
      </c>
      <c r="E30" s="466" t="s">
        <v>321</v>
      </c>
      <c r="F30" s="467" t="s">
        <v>398</v>
      </c>
      <c r="G30" s="406" t="s">
        <v>71</v>
      </c>
      <c r="H30" s="469" t="s">
        <v>94</v>
      </c>
      <c r="I30" s="470">
        <v>0.05</v>
      </c>
      <c r="J30" s="400">
        <v>0</v>
      </c>
      <c r="K30" s="400">
        <v>0</v>
      </c>
      <c r="L30" s="432">
        <v>50</v>
      </c>
      <c r="M30" s="432">
        <v>50</v>
      </c>
      <c r="N30" s="432">
        <v>50</v>
      </c>
      <c r="O30" s="432">
        <v>50</v>
      </c>
      <c r="P30" s="432">
        <v>50</v>
      </c>
      <c r="Q30" s="383"/>
      <c r="Y30" s="543"/>
    </row>
    <row r="31" spans="2:25" s="551" customFormat="1" ht="32.25" thickBot="1">
      <c r="B31" s="374">
        <v>0</v>
      </c>
      <c r="C31" s="561"/>
      <c r="D31" s="422"/>
      <c r="E31" s="425"/>
      <c r="F31" s="439"/>
      <c r="G31" s="420" t="s">
        <v>116</v>
      </c>
      <c r="H31" s="420"/>
      <c r="I31" s="421">
        <f t="shared" ref="I31:O31" si="16">SUM(I30)</f>
        <v>0.05</v>
      </c>
      <c r="J31" s="421">
        <f t="shared" si="16"/>
        <v>0</v>
      </c>
      <c r="K31" s="421">
        <f t="shared" si="16"/>
        <v>0</v>
      </c>
      <c r="L31" s="421">
        <f t="shared" si="16"/>
        <v>50</v>
      </c>
      <c r="M31" s="421">
        <f t="shared" si="16"/>
        <v>50</v>
      </c>
      <c r="N31" s="421">
        <f t="shared" ref="N31" si="17">SUM(N30)</f>
        <v>50</v>
      </c>
      <c r="O31" s="421">
        <f t="shared" si="16"/>
        <v>50</v>
      </c>
      <c r="P31" s="421">
        <f t="shared" ref="P31" si="18">SUM(P30)</f>
        <v>50</v>
      </c>
      <c r="Q31" s="383"/>
      <c r="Y31" s="543"/>
    </row>
    <row r="32" spans="2:25" s="551" customFormat="1" ht="32.25" thickBot="1">
      <c r="B32" s="374">
        <v>0</v>
      </c>
      <c r="C32" s="563"/>
      <c r="D32" s="422"/>
      <c r="E32" s="425"/>
      <c r="F32" s="439"/>
      <c r="G32" s="469" t="s">
        <v>680</v>
      </c>
      <c r="H32" s="420"/>
      <c r="I32" s="421">
        <f t="shared" ref="I32" si="19">SUM(I31)</f>
        <v>0.05</v>
      </c>
      <c r="J32" s="421">
        <f t="shared" ref="J32:O32" si="20">SUM(J31)</f>
        <v>0</v>
      </c>
      <c r="K32" s="421">
        <f t="shared" si="20"/>
        <v>0</v>
      </c>
      <c r="L32" s="421">
        <f t="shared" si="20"/>
        <v>50</v>
      </c>
      <c r="M32" s="421">
        <f t="shared" si="20"/>
        <v>50</v>
      </c>
      <c r="N32" s="421">
        <f t="shared" ref="N32" si="21">SUM(N31)</f>
        <v>50</v>
      </c>
      <c r="O32" s="421">
        <f t="shared" si="20"/>
        <v>50</v>
      </c>
      <c r="P32" s="421">
        <f t="shared" ref="P32" si="22">SUM(P31)</f>
        <v>50</v>
      </c>
      <c r="Q32" s="383"/>
      <c r="Y32" s="543"/>
    </row>
    <row r="33" spans="2:26" s="551" customFormat="1" ht="48" customHeight="1" thickBot="1">
      <c r="B33" s="374">
        <v>0</v>
      </c>
      <c r="C33" s="562"/>
      <c r="D33" s="715" t="s">
        <v>639</v>
      </c>
      <c r="E33" s="693"/>
      <c r="F33" s="693"/>
      <c r="G33" s="693"/>
      <c r="H33" s="694"/>
      <c r="I33" s="651" t="s">
        <v>640</v>
      </c>
      <c r="J33" s="652"/>
      <c r="K33" s="652"/>
      <c r="L33" s="652"/>
      <c r="M33" s="652"/>
      <c r="N33" s="652"/>
      <c r="O33" s="652"/>
      <c r="P33" s="652"/>
      <c r="Q33" s="653"/>
      <c r="Y33" s="543"/>
    </row>
    <row r="34" spans="2:26" s="551" customFormat="1" ht="32.25" thickBot="1">
      <c r="B34" s="374">
        <v>0</v>
      </c>
      <c r="C34" s="578"/>
      <c r="D34" s="425"/>
      <c r="E34" s="425"/>
      <c r="F34" s="425"/>
      <c r="G34" s="426" t="s">
        <v>225</v>
      </c>
      <c r="H34" s="454"/>
      <c r="I34" s="422"/>
      <c r="J34" s="425"/>
      <c r="K34" s="425"/>
      <c r="L34" s="425"/>
      <c r="M34" s="425"/>
      <c r="N34" s="425"/>
      <c r="O34" s="425"/>
      <c r="P34" s="425"/>
      <c r="Q34" s="427"/>
      <c r="Y34" s="543"/>
    </row>
    <row r="35" spans="2:26" s="551" customFormat="1" ht="105.75" customHeight="1">
      <c r="B35" s="374"/>
      <c r="C35" s="564" t="s">
        <v>681</v>
      </c>
      <c r="D35" s="569" t="s">
        <v>122</v>
      </c>
      <c r="E35" s="395" t="s">
        <v>400</v>
      </c>
      <c r="F35" s="396" t="s">
        <v>401</v>
      </c>
      <c r="G35" s="406" t="s">
        <v>143</v>
      </c>
      <c r="H35" s="407" t="s">
        <v>162</v>
      </c>
      <c r="I35" s="399">
        <v>0</v>
      </c>
      <c r="J35" s="400">
        <v>0</v>
      </c>
      <c r="K35" s="400">
        <v>0</v>
      </c>
      <c r="L35" s="406">
        <v>200</v>
      </c>
      <c r="M35" s="458">
        <v>100</v>
      </c>
      <c r="N35" s="458">
        <v>100</v>
      </c>
      <c r="O35" s="458">
        <v>100</v>
      </c>
      <c r="P35" s="458">
        <v>100</v>
      </c>
      <c r="Q35" s="506"/>
      <c r="Y35" s="543"/>
    </row>
    <row r="36" spans="2:26" s="551" customFormat="1" ht="29.25" customHeight="1">
      <c r="B36" s="374"/>
      <c r="C36" s="716" t="s">
        <v>681</v>
      </c>
      <c r="D36" s="571" t="s">
        <v>122</v>
      </c>
      <c r="E36" s="404" t="s">
        <v>402</v>
      </c>
      <c r="F36" s="405" t="s">
        <v>403</v>
      </c>
      <c r="G36" s="406" t="s">
        <v>674</v>
      </c>
      <c r="H36" s="407" t="s">
        <v>162</v>
      </c>
      <c r="I36" s="400">
        <v>0</v>
      </c>
      <c r="J36" s="400">
        <v>0</v>
      </c>
      <c r="K36" s="400">
        <v>0</v>
      </c>
      <c r="L36" s="458">
        <v>100</v>
      </c>
      <c r="M36" s="458">
        <v>50</v>
      </c>
      <c r="N36" s="458">
        <v>50</v>
      </c>
      <c r="O36" s="458">
        <v>50</v>
      </c>
      <c r="P36" s="458">
        <v>50</v>
      </c>
      <c r="Q36" s="441"/>
      <c r="Y36" s="543"/>
    </row>
    <row r="37" spans="2:26" s="551" customFormat="1" ht="25.5" customHeight="1">
      <c r="B37" s="374"/>
      <c r="C37" s="716"/>
      <c r="D37" s="571" t="s">
        <v>122</v>
      </c>
      <c r="E37" s="404" t="s">
        <v>404</v>
      </c>
      <c r="F37" s="405" t="s">
        <v>405</v>
      </c>
      <c r="G37" s="406" t="s">
        <v>60</v>
      </c>
      <c r="H37" s="407" t="s">
        <v>162</v>
      </c>
      <c r="I37" s="400">
        <v>0</v>
      </c>
      <c r="J37" s="400">
        <v>0</v>
      </c>
      <c r="K37" s="400">
        <v>0</v>
      </c>
      <c r="L37" s="458">
        <v>25</v>
      </c>
      <c r="M37" s="458">
        <v>25</v>
      </c>
      <c r="N37" s="458">
        <v>25</v>
      </c>
      <c r="O37" s="458">
        <v>25</v>
      </c>
      <c r="P37" s="458">
        <v>25</v>
      </c>
      <c r="Q37" s="441"/>
      <c r="Y37" s="543"/>
    </row>
    <row r="38" spans="2:26" s="551" customFormat="1" ht="25.5" customHeight="1">
      <c r="B38" s="374"/>
      <c r="C38" s="716"/>
      <c r="D38" s="571" t="s">
        <v>122</v>
      </c>
      <c r="E38" s="404" t="s">
        <v>354</v>
      </c>
      <c r="F38" s="405" t="s">
        <v>406</v>
      </c>
      <c r="G38" s="406" t="s">
        <v>61</v>
      </c>
      <c r="H38" s="407" t="s">
        <v>100</v>
      </c>
      <c r="I38" s="400">
        <v>710.66</v>
      </c>
      <c r="J38" s="400">
        <v>923.84</v>
      </c>
      <c r="K38" s="400">
        <v>1045.51</v>
      </c>
      <c r="L38" s="458">
        <v>1430</v>
      </c>
      <c r="M38" s="458">
        <v>871.3</v>
      </c>
      <c r="N38" s="458">
        <v>871.3</v>
      </c>
      <c r="O38" s="458">
        <v>871.3</v>
      </c>
      <c r="P38" s="458">
        <v>1184.0999999999999</v>
      </c>
      <c r="Q38" s="441"/>
      <c r="R38" s="551">
        <v>1430</v>
      </c>
      <c r="S38" s="551">
        <v>1430</v>
      </c>
      <c r="T38" s="551">
        <v>1430</v>
      </c>
      <c r="Y38" s="527">
        <f>SUM(O38*35%)</f>
        <v>304.95499999999998</v>
      </c>
      <c r="Z38" s="450">
        <f>SUM(O38+Y38)</f>
        <v>1176.2549999999999</v>
      </c>
    </row>
    <row r="39" spans="2:26" s="551" customFormat="1" ht="25.5" customHeight="1">
      <c r="B39" s="374"/>
      <c r="C39" s="716"/>
      <c r="D39" s="571" t="s">
        <v>122</v>
      </c>
      <c r="E39" s="404" t="s">
        <v>354</v>
      </c>
      <c r="F39" s="405" t="s">
        <v>407</v>
      </c>
      <c r="G39" s="406" t="s">
        <v>62</v>
      </c>
      <c r="H39" s="407" t="s">
        <v>100</v>
      </c>
      <c r="I39" s="400">
        <v>984.1</v>
      </c>
      <c r="J39" s="400">
        <v>1184.33</v>
      </c>
      <c r="K39" s="400">
        <v>1337.48</v>
      </c>
      <c r="L39" s="458">
        <v>2771.98</v>
      </c>
      <c r="M39" s="458">
        <v>1688.97</v>
      </c>
      <c r="N39" s="458">
        <v>1688.97</v>
      </c>
      <c r="O39" s="458">
        <v>1688.97</v>
      </c>
      <c r="P39" s="458">
        <v>2280.1095</v>
      </c>
      <c r="Q39" s="441"/>
      <c r="R39" s="551">
        <v>2035.76</v>
      </c>
      <c r="S39" s="551">
        <v>2403.71</v>
      </c>
      <c r="T39" s="551">
        <v>2771.96</v>
      </c>
      <c r="Y39" s="527">
        <f t="shared" ref="Y39:Y43" si="23">SUM(O39*35%)</f>
        <v>591.1395</v>
      </c>
      <c r="Z39" s="450">
        <f t="shared" ref="Z39:Z43" si="24">SUM(O39+Y39)</f>
        <v>2280.1095</v>
      </c>
    </row>
    <row r="40" spans="2:26" s="551" customFormat="1" ht="25.5" customHeight="1">
      <c r="B40" s="374"/>
      <c r="C40" s="572"/>
      <c r="D40" s="571" t="s">
        <v>122</v>
      </c>
      <c r="E40" s="404" t="s">
        <v>354</v>
      </c>
      <c r="F40" s="405" t="s">
        <v>408</v>
      </c>
      <c r="G40" s="406" t="s">
        <v>554</v>
      </c>
      <c r="H40" s="407" t="s">
        <v>100</v>
      </c>
      <c r="I40" s="400">
        <v>81.27</v>
      </c>
      <c r="J40" s="400">
        <v>107.9</v>
      </c>
      <c r="K40" s="400">
        <v>147.54</v>
      </c>
      <c r="L40" s="458">
        <v>227.12</v>
      </c>
      <c r="M40" s="458">
        <v>138.38999999999999</v>
      </c>
      <c r="N40" s="458">
        <v>138.38999999999999</v>
      </c>
      <c r="O40" s="458">
        <v>138.38999999999999</v>
      </c>
      <c r="P40" s="458">
        <v>172.84</v>
      </c>
      <c r="Q40" s="441"/>
      <c r="R40" s="551">
        <v>227.13</v>
      </c>
      <c r="S40" s="551">
        <v>227.13</v>
      </c>
      <c r="T40" s="551">
        <v>227.13</v>
      </c>
      <c r="Y40" s="527">
        <f t="shared" si="23"/>
        <v>48.436499999999995</v>
      </c>
      <c r="Z40" s="450">
        <f t="shared" si="24"/>
        <v>186.82649999999998</v>
      </c>
    </row>
    <row r="41" spans="2:26" s="551" customFormat="1" ht="25.5" customHeight="1">
      <c r="B41" s="374"/>
      <c r="C41" s="572"/>
      <c r="D41" s="571" t="s">
        <v>122</v>
      </c>
      <c r="E41" s="404" t="s">
        <v>354</v>
      </c>
      <c r="F41" s="405" t="s">
        <v>409</v>
      </c>
      <c r="G41" s="406" t="s">
        <v>555</v>
      </c>
      <c r="H41" s="407" t="s">
        <v>100</v>
      </c>
      <c r="I41" s="400">
        <v>145.25</v>
      </c>
      <c r="J41" s="400">
        <v>182.9</v>
      </c>
      <c r="K41" s="400">
        <v>217.55</v>
      </c>
      <c r="L41" s="458">
        <v>440.07</v>
      </c>
      <c r="M41" s="458">
        <v>268.16000000000003</v>
      </c>
      <c r="N41" s="458">
        <v>268.16000000000003</v>
      </c>
      <c r="O41" s="458">
        <v>268.16000000000003</v>
      </c>
      <c r="P41" s="458">
        <v>362.01600000000002</v>
      </c>
      <c r="Q41" s="441"/>
      <c r="R41" s="551">
        <v>323.07</v>
      </c>
      <c r="S41" s="551">
        <v>381.57</v>
      </c>
      <c r="T41" s="551">
        <v>440.07</v>
      </c>
      <c r="Y41" s="527">
        <f t="shared" si="23"/>
        <v>93.856000000000009</v>
      </c>
      <c r="Z41" s="450">
        <f t="shared" si="24"/>
        <v>362.01600000000002</v>
      </c>
    </row>
    <row r="42" spans="2:26" s="551" customFormat="1" ht="25.5" customHeight="1">
      <c r="B42" s="374"/>
      <c r="C42" s="572"/>
      <c r="D42" s="571" t="s">
        <v>122</v>
      </c>
      <c r="E42" s="404" t="s">
        <v>354</v>
      </c>
      <c r="F42" s="405" t="s">
        <v>410</v>
      </c>
      <c r="G42" s="406" t="s">
        <v>63</v>
      </c>
      <c r="H42" s="407" t="s">
        <v>100</v>
      </c>
      <c r="I42" s="400">
        <v>0.66</v>
      </c>
      <c r="J42" s="400">
        <v>2.2000000000000002</v>
      </c>
      <c r="K42" s="400">
        <v>1.4</v>
      </c>
      <c r="L42" s="458">
        <v>18.440000000000001</v>
      </c>
      <c r="M42" s="458">
        <v>11.23</v>
      </c>
      <c r="N42" s="458">
        <v>11.23</v>
      </c>
      <c r="O42" s="458">
        <v>11.23</v>
      </c>
      <c r="P42" s="458">
        <v>12.52</v>
      </c>
      <c r="Q42" s="441"/>
      <c r="R42" s="551">
        <v>18.440000000000001</v>
      </c>
      <c r="S42" s="551">
        <v>18.440000000000001</v>
      </c>
      <c r="T42" s="551">
        <v>18.440000000000001</v>
      </c>
      <c r="Y42" s="527">
        <f t="shared" si="23"/>
        <v>3.9304999999999999</v>
      </c>
      <c r="Z42" s="450">
        <f t="shared" si="24"/>
        <v>15.160500000000001</v>
      </c>
    </row>
    <row r="43" spans="2:26" s="551" customFormat="1" ht="25.5" customHeight="1" thickBot="1">
      <c r="B43" s="374"/>
      <c r="C43" s="572"/>
      <c r="D43" s="571" t="s">
        <v>122</v>
      </c>
      <c r="E43" s="404" t="s">
        <v>354</v>
      </c>
      <c r="F43" s="405" t="s">
        <v>411</v>
      </c>
      <c r="G43" s="406" t="s">
        <v>64</v>
      </c>
      <c r="H43" s="407" t="s">
        <v>100</v>
      </c>
      <c r="I43" s="400">
        <v>0.67</v>
      </c>
      <c r="J43" s="400">
        <v>2.15</v>
      </c>
      <c r="K43" s="400">
        <v>2.2400000000000002</v>
      </c>
      <c r="L43" s="520">
        <v>36.03</v>
      </c>
      <c r="M43" s="458">
        <v>21.95</v>
      </c>
      <c r="N43" s="458">
        <v>21.95</v>
      </c>
      <c r="O43" s="458">
        <v>21.95</v>
      </c>
      <c r="P43" s="513">
        <v>29.6325</v>
      </c>
      <c r="Q43" s="441"/>
      <c r="R43" s="551">
        <v>26.53</v>
      </c>
      <c r="S43" s="551">
        <v>31.28</v>
      </c>
      <c r="T43" s="551">
        <v>36.03</v>
      </c>
      <c r="Y43" s="527">
        <f t="shared" si="23"/>
        <v>7.6824999999999992</v>
      </c>
      <c r="Z43" s="450">
        <f t="shared" si="24"/>
        <v>29.6325</v>
      </c>
    </row>
    <row r="44" spans="2:26" s="551" customFormat="1" ht="48" customHeight="1" thickBot="1">
      <c r="B44" s="374">
        <v>0</v>
      </c>
      <c r="C44" s="561"/>
      <c r="D44" s="419"/>
      <c r="E44" s="386"/>
      <c r="F44" s="386"/>
      <c r="G44" s="420" t="s">
        <v>219</v>
      </c>
      <c r="H44" s="420"/>
      <c r="I44" s="421">
        <f t="shared" ref="I44" si="25">SUM(I35:I43)</f>
        <v>1922.6100000000001</v>
      </c>
      <c r="J44" s="421">
        <f t="shared" ref="J44:O44" si="26">SUM(J35:J43)</f>
        <v>2403.3200000000002</v>
      </c>
      <c r="K44" s="421">
        <f t="shared" si="26"/>
        <v>2751.72</v>
      </c>
      <c r="L44" s="421">
        <f t="shared" si="26"/>
        <v>5248.6399999999985</v>
      </c>
      <c r="M44" s="421">
        <f t="shared" si="26"/>
        <v>3174.9999999999995</v>
      </c>
      <c r="N44" s="421">
        <f t="shared" ref="N44" si="27">SUM(N35:N43)</f>
        <v>3174.9999999999995</v>
      </c>
      <c r="O44" s="421">
        <f t="shared" si="26"/>
        <v>3174.9999999999995</v>
      </c>
      <c r="P44" s="421">
        <f t="shared" ref="P44" si="28">SUM(P35:P43)</f>
        <v>4216.2179999999998</v>
      </c>
      <c r="Q44" s="580"/>
      <c r="R44" s="441"/>
      <c r="S44" s="441"/>
      <c r="T44" s="441"/>
      <c r="U44" s="441"/>
      <c r="Y44" s="543"/>
    </row>
    <row r="45" spans="2:26" s="551" customFormat="1" ht="25.5" customHeight="1" thickBot="1">
      <c r="B45" s="374">
        <v>0</v>
      </c>
      <c r="C45" s="572"/>
      <c r="D45" s="419"/>
      <c r="E45" s="386"/>
      <c r="F45" s="386"/>
      <c r="G45" s="406" t="s">
        <v>220</v>
      </c>
      <c r="H45" s="407"/>
      <c r="I45" s="534">
        <f t="shared" ref="I45" si="29">SUM(I44)</f>
        <v>1922.6100000000001</v>
      </c>
      <c r="J45" s="534">
        <f t="shared" ref="J45:O45" si="30">SUM(J44)</f>
        <v>2403.3200000000002</v>
      </c>
      <c r="K45" s="534">
        <f t="shared" si="30"/>
        <v>2751.72</v>
      </c>
      <c r="L45" s="534">
        <f t="shared" si="30"/>
        <v>5248.6399999999985</v>
      </c>
      <c r="M45" s="534">
        <f t="shared" si="30"/>
        <v>3174.9999999999995</v>
      </c>
      <c r="N45" s="534">
        <f t="shared" ref="N45" si="31">SUM(N44)</f>
        <v>3174.9999999999995</v>
      </c>
      <c r="O45" s="534">
        <f t="shared" si="30"/>
        <v>3174.9999999999995</v>
      </c>
      <c r="P45" s="534">
        <f t="shared" ref="P45" si="32">SUM(P44)</f>
        <v>4216.2179999999998</v>
      </c>
      <c r="Q45" s="523"/>
      <c r="R45" s="551">
        <f>SUM(R38:R44)</f>
        <v>4060.9300000000007</v>
      </c>
      <c r="S45" s="551">
        <f>SUM(S38:S44)</f>
        <v>4492.1299999999992</v>
      </c>
      <c r="T45" s="551">
        <f>SUM(T38:T44)</f>
        <v>4923.6299999999992</v>
      </c>
      <c r="Y45" s="544"/>
    </row>
    <row r="46" spans="2:26" s="551" customFormat="1" ht="82.5" customHeight="1" thickBot="1">
      <c r="B46" s="374">
        <v>0</v>
      </c>
      <c r="C46" s="712"/>
      <c r="D46" s="713"/>
      <c r="E46" s="581"/>
      <c r="F46" s="581"/>
      <c r="G46" s="385" t="s">
        <v>682</v>
      </c>
      <c r="H46" s="542"/>
      <c r="I46" s="540">
        <f t="shared" ref="I46" si="33">SUM(I14,I20,I27,I32,I45)</f>
        <v>3838.68</v>
      </c>
      <c r="J46" s="540">
        <f t="shared" ref="J46:O46" si="34">SUM(J14,J20,J27,J32,J45)</f>
        <v>4939.51</v>
      </c>
      <c r="K46" s="540">
        <f t="shared" si="34"/>
        <v>4163.91</v>
      </c>
      <c r="L46" s="540">
        <f t="shared" si="34"/>
        <v>6953.6399999999985</v>
      </c>
      <c r="M46" s="540">
        <f t="shared" si="34"/>
        <v>4125</v>
      </c>
      <c r="N46" s="540">
        <f t="shared" ref="N46" si="35">SUM(N14,N20,N27,N32,N45)</f>
        <v>4125</v>
      </c>
      <c r="O46" s="540">
        <f t="shared" si="34"/>
        <v>4225</v>
      </c>
      <c r="P46" s="540">
        <f t="shared" ref="P46" si="36">SUM(P14,P20,P27,P32,P45)</f>
        <v>5391.2179999999998</v>
      </c>
      <c r="Q46" s="542"/>
      <c r="R46" s="582">
        <f>SUM(O38:O39)</f>
        <v>2560.27</v>
      </c>
      <c r="Y46" s="543"/>
    </row>
    <row r="47" spans="2:26" ht="16.5" hidden="1" thickBot="1">
      <c r="B47" s="200">
        <v>0</v>
      </c>
      <c r="C47" s="329"/>
      <c r="D47" s="330"/>
      <c r="E47" s="330"/>
      <c r="F47" s="330"/>
      <c r="G47" s="345"/>
      <c r="H47" s="332"/>
      <c r="I47" s="333"/>
      <c r="J47" s="333"/>
      <c r="K47" s="333"/>
      <c r="L47" s="293">
        <f t="shared" ref="L47" si="37">SUM(L15,L21,L28,L33,L46)</f>
        <v>6953.6399999999985</v>
      </c>
      <c r="M47" s="333"/>
      <c r="N47" s="333"/>
      <c r="O47" s="333"/>
      <c r="P47" s="333"/>
      <c r="Q47" s="330"/>
      <c r="S47" s="303"/>
    </row>
    <row r="48" spans="2:26" ht="24.95" hidden="1" customHeight="1">
      <c r="C48" s="346"/>
      <c r="D48" s="347"/>
      <c r="E48" s="347"/>
      <c r="F48" s="347"/>
      <c r="G48" s="348"/>
      <c r="H48" s="349"/>
    </row>
    <row r="49" spans="3:17" ht="24.95" hidden="1" customHeight="1">
      <c r="C49" s="334"/>
      <c r="D49" s="301"/>
      <c r="G49" s="246"/>
      <c r="H49" s="246"/>
      <c r="I49" s="259"/>
      <c r="J49" s="259"/>
      <c r="K49" s="259"/>
      <c r="L49" s="350"/>
      <c r="M49" s="259"/>
      <c r="N49" s="259"/>
      <c r="O49" s="259"/>
      <c r="P49" s="259"/>
      <c r="Q49" s="351"/>
    </row>
    <row r="50" spans="3:17" ht="24.95" hidden="1" customHeight="1">
      <c r="C50" s="334"/>
      <c r="D50" s="301"/>
      <c r="G50" s="352"/>
      <c r="H50" s="353"/>
      <c r="I50" s="354"/>
      <c r="J50" s="304"/>
      <c r="K50" s="304"/>
      <c r="L50" s="304"/>
      <c r="M50" s="304"/>
      <c r="N50" s="304"/>
      <c r="O50" s="304"/>
      <c r="P50" s="304"/>
    </row>
    <row r="51" spans="3:17" ht="24.95" hidden="1" customHeight="1">
      <c r="C51" s="334"/>
      <c r="D51" s="301"/>
      <c r="G51" s="246"/>
      <c r="H51" s="246"/>
      <c r="I51" s="354"/>
      <c r="J51" s="304"/>
      <c r="K51" s="304"/>
      <c r="L51" s="304"/>
      <c r="M51" s="304"/>
      <c r="N51" s="304"/>
      <c r="O51" s="304"/>
      <c r="P51" s="304"/>
      <c r="Q51" s="304"/>
    </row>
    <row r="52" spans="3:17" ht="24.95" hidden="1" customHeight="1">
      <c r="C52" s="334"/>
      <c r="D52" s="301"/>
      <c r="G52" s="352"/>
      <c r="H52" s="353"/>
      <c r="I52" s="351"/>
    </row>
    <row r="53" spans="3:17" ht="24.95" customHeight="1">
      <c r="C53" s="334"/>
      <c r="D53" s="301"/>
      <c r="G53" s="352"/>
    </row>
    <row r="54" spans="3:17" ht="24.95" customHeight="1">
      <c r="C54" s="334"/>
      <c r="D54" s="301"/>
      <c r="G54" s="352"/>
    </row>
    <row r="55" spans="3:17" ht="24.95" customHeight="1">
      <c r="C55" s="334"/>
      <c r="D55" s="301"/>
      <c r="G55" s="352"/>
    </row>
    <row r="56" spans="3:17" ht="24.95" customHeight="1"/>
  </sheetData>
  <autoFilter ref="A1:Q47"/>
  <mergeCells count="24">
    <mergeCell ref="C2:H2"/>
    <mergeCell ref="I2:Q2"/>
    <mergeCell ref="C6:H6"/>
    <mergeCell ref="L3:L4"/>
    <mergeCell ref="M3:N3"/>
    <mergeCell ref="O3:P3"/>
    <mergeCell ref="Q3:Q4"/>
    <mergeCell ref="C3:C4"/>
    <mergeCell ref="H3:H4"/>
    <mergeCell ref="D3:F4"/>
    <mergeCell ref="D5:F5"/>
    <mergeCell ref="I3:K3"/>
    <mergeCell ref="C46:D46"/>
    <mergeCell ref="D7:H7"/>
    <mergeCell ref="D28:H28"/>
    <mergeCell ref="I7:Q7"/>
    <mergeCell ref="D15:H15"/>
    <mergeCell ref="I15:Q15"/>
    <mergeCell ref="D21:H21"/>
    <mergeCell ref="I21:Q21"/>
    <mergeCell ref="I28:Q28"/>
    <mergeCell ref="D33:H33"/>
    <mergeCell ref="I33:Q33"/>
    <mergeCell ref="C36:C39"/>
  </mergeCells>
  <printOptions horizontalCentered="1"/>
  <pageMargins left="0.7" right="0.7" top="1.25" bottom="1.5" header="1" footer="1"/>
  <pageSetup paperSize="5" scale="87" firstPageNumber="37" pageOrder="overThenDown" orientation="portrait" useFirstPageNumber="1" r:id="rId1"/>
  <headerFooter>
    <oddHeader>&amp;R&amp;"Kruti Dev 692,Normal Bold"&amp;12:i;s yk[kkr</oddHeader>
    <oddFooter>&amp;C&amp;"Arial,Bold"&amp;12&amp;P</oddFooter>
  </headerFooter>
  <rowBreaks count="1" manualBreakCount="1">
    <brk id="32" min="2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showGridLines="0" tabSelected="1" view="pageBreakPreview" topLeftCell="I1" zoomScaleNormal="85" zoomScaleSheetLayoutView="100" zoomScalePageLayoutView="55" workbookViewId="0">
      <selection activeCell="H1" sqref="H1:P1048576"/>
    </sheetView>
  </sheetViews>
  <sheetFormatPr defaultRowHeight="15.75" outlineLevelCol="1"/>
  <cols>
    <col min="1" max="1" width="0" style="303" hidden="1" customWidth="1"/>
    <col min="2" max="2" width="0" style="200" hidden="1" customWidth="1"/>
    <col min="3" max="3" width="20.625" style="300" customWidth="1"/>
    <col min="4" max="4" width="3.125" style="335" customWidth="1" outlineLevel="1"/>
    <col min="5" max="6" width="5.625" style="301" customWidth="1" outlineLevel="1"/>
    <col min="7" max="7" width="42.625" style="302" customWidth="1"/>
    <col min="8" max="8" width="17.625" style="202" customWidth="1" outlineLevel="1"/>
    <col min="9" max="12" width="10.625" style="303" customWidth="1"/>
    <col min="13" max="14" width="10.625" style="303" customWidth="1" outlineLevel="1"/>
    <col min="15" max="17" width="10.625" style="303" customWidth="1"/>
    <col min="18" max="18" width="12.5" style="303" hidden="1" customWidth="1"/>
    <col min="19" max="16384" width="9" style="303"/>
  </cols>
  <sheetData>
    <row r="1" spans="2:20" ht="22.5" customHeight="1">
      <c r="D1" s="301"/>
    </row>
    <row r="2" spans="2:20" ht="30" customHeight="1" thickBot="1">
      <c r="C2" s="676" t="s">
        <v>482</v>
      </c>
      <c r="D2" s="676"/>
      <c r="E2" s="676"/>
      <c r="F2" s="676"/>
      <c r="G2" s="676"/>
      <c r="H2" s="676"/>
      <c r="I2" s="673" t="s">
        <v>482</v>
      </c>
      <c r="J2" s="673"/>
      <c r="K2" s="673"/>
      <c r="L2" s="673"/>
      <c r="M2" s="673"/>
      <c r="N2" s="673"/>
      <c r="O2" s="673"/>
      <c r="P2" s="673"/>
      <c r="Q2" s="673"/>
      <c r="R2" s="304" t="e">
        <f>+#REF!</f>
        <v>#REF!</v>
      </c>
    </row>
    <row r="3" spans="2:20" ht="45" customHeight="1" thickBot="1">
      <c r="C3" s="710" t="s">
        <v>575</v>
      </c>
      <c r="D3" s="684" t="s">
        <v>245</v>
      </c>
      <c r="E3" s="685"/>
      <c r="F3" s="686"/>
      <c r="G3" s="341" t="s">
        <v>530</v>
      </c>
      <c r="H3" s="677" t="s">
        <v>101</v>
      </c>
      <c r="I3" s="698" t="s">
        <v>1</v>
      </c>
      <c r="J3" s="699"/>
      <c r="K3" s="700"/>
      <c r="L3" s="711" t="s">
        <v>572</v>
      </c>
      <c r="M3" s="644" t="s">
        <v>503</v>
      </c>
      <c r="N3" s="645"/>
      <c r="O3" s="644" t="s">
        <v>496</v>
      </c>
      <c r="P3" s="645"/>
      <c r="Q3" s="711" t="s">
        <v>246</v>
      </c>
    </row>
    <row r="4" spans="2:20" ht="59.25" customHeight="1" thickBot="1">
      <c r="C4" s="710"/>
      <c r="D4" s="687"/>
      <c r="E4" s="688"/>
      <c r="F4" s="689"/>
      <c r="G4" s="336" t="s">
        <v>244</v>
      </c>
      <c r="H4" s="678"/>
      <c r="I4" s="204" t="s">
        <v>538</v>
      </c>
      <c r="J4" s="204" t="s">
        <v>539</v>
      </c>
      <c r="K4" s="204" t="s">
        <v>540</v>
      </c>
      <c r="L4" s="711"/>
      <c r="M4" s="204" t="s">
        <v>483</v>
      </c>
      <c r="N4" s="204" t="s">
        <v>82</v>
      </c>
      <c r="O4" s="204" t="s">
        <v>83</v>
      </c>
      <c r="P4" s="204" t="s">
        <v>82</v>
      </c>
      <c r="Q4" s="711"/>
    </row>
    <row r="5" spans="2:20" ht="24.95" customHeight="1" thickBot="1">
      <c r="C5" s="207">
        <v>1</v>
      </c>
      <c r="D5" s="690">
        <v>2</v>
      </c>
      <c r="E5" s="691"/>
      <c r="F5" s="692"/>
      <c r="G5" s="305">
        <v>3</v>
      </c>
      <c r="H5" s="207">
        <v>4</v>
      </c>
      <c r="I5" s="207">
        <v>5</v>
      </c>
      <c r="J5" s="208">
        <v>6</v>
      </c>
      <c r="K5" s="208">
        <v>7</v>
      </c>
      <c r="L5" s="207">
        <v>8</v>
      </c>
      <c r="M5" s="208">
        <v>9</v>
      </c>
      <c r="N5" s="207">
        <v>10</v>
      </c>
      <c r="O5" s="208">
        <v>11</v>
      </c>
      <c r="P5" s="207">
        <v>12</v>
      </c>
      <c r="Q5" s="208">
        <v>13</v>
      </c>
    </row>
    <row r="6" spans="2:20" ht="16.5" thickBot="1">
      <c r="B6" s="200">
        <v>0</v>
      </c>
      <c r="C6" s="720" t="s">
        <v>683</v>
      </c>
      <c r="D6" s="721"/>
      <c r="E6" s="721"/>
      <c r="F6" s="721"/>
      <c r="G6" s="721"/>
      <c r="H6" s="722"/>
      <c r="I6" s="306"/>
      <c r="J6" s="307"/>
      <c r="K6" s="307"/>
      <c r="L6" s="307"/>
      <c r="M6" s="307"/>
      <c r="N6" s="307"/>
      <c r="O6" s="307"/>
      <c r="P6" s="307"/>
      <c r="Q6" s="308"/>
    </row>
    <row r="7" spans="2:20" s="311" customFormat="1" ht="48" customHeight="1" thickBot="1">
      <c r="B7" s="189">
        <v>0</v>
      </c>
      <c r="C7" s="355"/>
      <c r="D7" s="714" t="s">
        <v>662</v>
      </c>
      <c r="E7" s="705"/>
      <c r="F7" s="705"/>
      <c r="G7" s="705"/>
      <c r="H7" s="706"/>
      <c r="I7" s="646" t="s">
        <v>578</v>
      </c>
      <c r="J7" s="647"/>
      <c r="K7" s="647"/>
      <c r="L7" s="647"/>
      <c r="M7" s="647"/>
      <c r="N7" s="647"/>
      <c r="O7" s="647"/>
      <c r="P7" s="647"/>
      <c r="Q7" s="648"/>
      <c r="R7" s="310"/>
      <c r="S7" s="310"/>
      <c r="T7" s="310"/>
    </row>
    <row r="8" spans="2:20" ht="46.5" customHeight="1" thickBot="1">
      <c r="B8" s="200">
        <v>0</v>
      </c>
      <c r="C8" s="338"/>
      <c r="D8" s="346"/>
      <c r="E8" s="346"/>
      <c r="F8" s="346"/>
      <c r="G8" s="348" t="s">
        <v>461</v>
      </c>
      <c r="H8" s="358"/>
      <c r="I8" s="220"/>
      <c r="J8" s="217"/>
      <c r="K8" s="217"/>
      <c r="L8" s="217"/>
      <c r="M8" s="217"/>
      <c r="N8" s="217"/>
      <c r="O8" s="217"/>
      <c r="P8" s="217"/>
      <c r="Q8" s="253"/>
    </row>
    <row r="9" spans="2:20" s="551" customFormat="1" ht="36" customHeight="1" thickBot="1">
      <c r="B9" s="374"/>
      <c r="C9" s="561" t="s">
        <v>579</v>
      </c>
      <c r="D9" s="452" t="s">
        <v>123</v>
      </c>
      <c r="E9" s="466" t="s">
        <v>252</v>
      </c>
      <c r="F9" s="467">
        <v>90701</v>
      </c>
      <c r="G9" s="583" t="s">
        <v>75</v>
      </c>
      <c r="H9" s="469" t="s">
        <v>162</v>
      </c>
      <c r="I9" s="400">
        <v>0.45</v>
      </c>
      <c r="J9" s="400">
        <v>1.9</v>
      </c>
      <c r="K9" s="400">
        <v>5.89</v>
      </c>
      <c r="L9" s="400">
        <v>200</v>
      </c>
      <c r="M9" s="400">
        <v>200</v>
      </c>
      <c r="N9" s="400">
        <v>200</v>
      </c>
      <c r="O9" s="400">
        <v>200</v>
      </c>
      <c r="P9" s="400">
        <v>250</v>
      </c>
      <c r="Q9" s="441"/>
    </row>
    <row r="10" spans="2:20" s="551" customFormat="1" ht="24.95" customHeight="1" thickBot="1">
      <c r="B10" s="374">
        <v>0</v>
      </c>
      <c r="C10" s="584"/>
      <c r="D10" s="585"/>
      <c r="E10" s="586"/>
      <c r="F10" s="586"/>
      <c r="G10" s="587" t="s">
        <v>462</v>
      </c>
      <c r="H10" s="587"/>
      <c r="I10" s="421">
        <f t="shared" ref="I10:P11" si="0">SUM(I9)</f>
        <v>0.45</v>
      </c>
      <c r="J10" s="421">
        <f t="shared" si="0"/>
        <v>1.9</v>
      </c>
      <c r="K10" s="421">
        <f t="shared" si="0"/>
        <v>5.89</v>
      </c>
      <c r="L10" s="421">
        <f t="shared" si="0"/>
        <v>200</v>
      </c>
      <c r="M10" s="421">
        <f t="shared" si="0"/>
        <v>200</v>
      </c>
      <c r="N10" s="421">
        <f t="shared" si="0"/>
        <v>200</v>
      </c>
      <c r="O10" s="421">
        <f t="shared" si="0"/>
        <v>200</v>
      </c>
      <c r="P10" s="421">
        <f t="shared" si="0"/>
        <v>250</v>
      </c>
      <c r="Q10" s="383"/>
    </row>
    <row r="11" spans="2:20" s="551" customFormat="1" ht="32.25" thickBot="1">
      <c r="B11" s="374">
        <v>0</v>
      </c>
      <c r="C11" s="563"/>
      <c r="D11" s="488"/>
      <c r="E11" s="425"/>
      <c r="F11" s="425"/>
      <c r="G11" s="469" t="s">
        <v>684</v>
      </c>
      <c r="H11" s="420"/>
      <c r="I11" s="421">
        <f t="shared" si="0"/>
        <v>0.45</v>
      </c>
      <c r="J11" s="421">
        <f t="shared" si="0"/>
        <v>1.9</v>
      </c>
      <c r="K11" s="421">
        <f t="shared" si="0"/>
        <v>5.89</v>
      </c>
      <c r="L11" s="421">
        <f t="shared" si="0"/>
        <v>200</v>
      </c>
      <c r="M11" s="421">
        <f t="shared" si="0"/>
        <v>200</v>
      </c>
      <c r="N11" s="421">
        <f t="shared" si="0"/>
        <v>200</v>
      </c>
      <c r="O11" s="421">
        <f t="shared" si="0"/>
        <v>200</v>
      </c>
      <c r="P11" s="421">
        <f t="shared" si="0"/>
        <v>250</v>
      </c>
      <c r="Q11" s="383"/>
    </row>
    <row r="12" spans="2:20" s="551" customFormat="1" ht="49.5" customHeight="1" thickBot="1">
      <c r="B12" s="374">
        <v>0</v>
      </c>
      <c r="C12" s="588"/>
      <c r="D12" s="707" t="s">
        <v>593</v>
      </c>
      <c r="E12" s="708"/>
      <c r="F12" s="708"/>
      <c r="G12" s="708"/>
      <c r="H12" s="709"/>
      <c r="I12" s="651" t="s">
        <v>594</v>
      </c>
      <c r="J12" s="652"/>
      <c r="K12" s="652"/>
      <c r="L12" s="652"/>
      <c r="M12" s="652"/>
      <c r="N12" s="652"/>
      <c r="O12" s="652"/>
      <c r="P12" s="652"/>
      <c r="Q12" s="653"/>
    </row>
    <row r="13" spans="2:20" s="551" customFormat="1" ht="39.950000000000003" customHeight="1" thickBot="1">
      <c r="B13" s="374">
        <v>0</v>
      </c>
      <c r="C13" s="559"/>
      <c r="D13" s="488"/>
      <c r="E13" s="425"/>
      <c r="F13" s="425"/>
      <c r="G13" s="426" t="s">
        <v>463</v>
      </c>
      <c r="H13" s="454"/>
      <c r="I13" s="422"/>
      <c r="J13" s="425"/>
      <c r="K13" s="425"/>
      <c r="L13" s="425"/>
      <c r="M13" s="425"/>
      <c r="N13" s="425"/>
      <c r="O13" s="425"/>
      <c r="P13" s="425"/>
      <c r="Q13" s="427"/>
    </row>
    <row r="14" spans="2:20" s="551" customFormat="1" ht="41.25" customHeight="1" thickBot="1">
      <c r="B14" s="374"/>
      <c r="C14" s="725" t="s">
        <v>595</v>
      </c>
      <c r="D14" s="569" t="s">
        <v>123</v>
      </c>
      <c r="E14" s="395" t="s">
        <v>282</v>
      </c>
      <c r="F14" s="396" t="s">
        <v>413</v>
      </c>
      <c r="G14" s="583" t="s">
        <v>77</v>
      </c>
      <c r="H14" s="407" t="s">
        <v>90</v>
      </c>
      <c r="I14" s="400">
        <v>0</v>
      </c>
      <c r="J14" s="400">
        <v>0</v>
      </c>
      <c r="K14" s="400">
        <v>1.1399999999999999</v>
      </c>
      <c r="L14" s="400">
        <v>200</v>
      </c>
      <c r="M14" s="400">
        <v>200</v>
      </c>
      <c r="N14" s="400">
        <v>200</v>
      </c>
      <c r="O14" s="400">
        <v>200</v>
      </c>
      <c r="P14" s="400">
        <f>'[1] ADVANCE-EXP'!$P$15</f>
        <v>350</v>
      </c>
      <c r="Q14" s="441"/>
    </row>
    <row r="15" spans="2:20" s="551" customFormat="1" ht="36.75" customHeight="1" thickBot="1">
      <c r="B15" s="374"/>
      <c r="C15" s="726"/>
      <c r="D15" s="571" t="s">
        <v>123</v>
      </c>
      <c r="E15" s="404" t="s">
        <v>302</v>
      </c>
      <c r="F15" s="405" t="s">
        <v>414</v>
      </c>
      <c r="G15" s="583" t="s">
        <v>74</v>
      </c>
      <c r="H15" s="407" t="s">
        <v>162</v>
      </c>
      <c r="I15" s="400">
        <v>0.39</v>
      </c>
      <c r="J15" s="400">
        <v>2.48</v>
      </c>
      <c r="K15" s="400">
        <v>0.11</v>
      </c>
      <c r="L15" s="400">
        <v>0</v>
      </c>
      <c r="M15" s="400">
        <v>0</v>
      </c>
      <c r="N15" s="400">
        <v>0</v>
      </c>
      <c r="O15" s="400">
        <v>0</v>
      </c>
      <c r="P15" s="400">
        <v>0</v>
      </c>
      <c r="Q15" s="441"/>
    </row>
    <row r="16" spans="2:20" s="551" customFormat="1" ht="41.25" customHeight="1" thickBot="1">
      <c r="B16" s="374"/>
      <c r="C16" s="725" t="s">
        <v>595</v>
      </c>
      <c r="D16" s="579" t="s">
        <v>123</v>
      </c>
      <c r="E16" s="413" t="s">
        <v>284</v>
      </c>
      <c r="F16" s="414" t="s">
        <v>415</v>
      </c>
      <c r="G16" s="583" t="s">
        <v>76</v>
      </c>
      <c r="H16" s="407" t="s">
        <v>85</v>
      </c>
      <c r="I16" s="400">
        <v>0</v>
      </c>
      <c r="J16" s="400">
        <v>0</v>
      </c>
      <c r="K16" s="400">
        <v>0</v>
      </c>
      <c r="L16" s="400">
        <v>0</v>
      </c>
      <c r="M16" s="400">
        <v>0</v>
      </c>
      <c r="N16" s="400">
        <v>0</v>
      </c>
      <c r="O16" s="400">
        <v>0</v>
      </c>
      <c r="P16" s="400">
        <v>0</v>
      </c>
      <c r="Q16" s="441"/>
    </row>
    <row r="17" spans="2:17" s="551" customFormat="1" ht="24.95" customHeight="1" thickBot="1">
      <c r="B17" s="374">
        <v>0</v>
      </c>
      <c r="C17" s="726"/>
      <c r="D17" s="488"/>
      <c r="E17" s="425"/>
      <c r="F17" s="425"/>
      <c r="G17" s="587" t="s">
        <v>464</v>
      </c>
      <c r="H17" s="420"/>
      <c r="I17" s="421">
        <f t="shared" ref="I17" si="1">SUM(I14:I16)</f>
        <v>0.39</v>
      </c>
      <c r="J17" s="421">
        <f t="shared" ref="J17:P17" si="2">SUM(J14:J16)</f>
        <v>2.48</v>
      </c>
      <c r="K17" s="421">
        <f t="shared" si="2"/>
        <v>1.25</v>
      </c>
      <c r="L17" s="421">
        <f t="shared" si="2"/>
        <v>200</v>
      </c>
      <c r="M17" s="421">
        <f t="shared" si="2"/>
        <v>200</v>
      </c>
      <c r="N17" s="421">
        <f t="shared" si="2"/>
        <v>200</v>
      </c>
      <c r="O17" s="421">
        <f t="shared" si="2"/>
        <v>200</v>
      </c>
      <c r="P17" s="421">
        <f t="shared" si="2"/>
        <v>350</v>
      </c>
      <c r="Q17" s="383"/>
    </row>
    <row r="18" spans="2:17" s="551" customFormat="1" ht="80.25" customHeight="1" thickBot="1">
      <c r="B18" s="374">
        <v>0</v>
      </c>
      <c r="C18" s="563"/>
      <c r="D18" s="488"/>
      <c r="E18" s="425"/>
      <c r="F18" s="425"/>
      <c r="G18" s="469" t="s">
        <v>685</v>
      </c>
      <c r="H18" s="420"/>
      <c r="I18" s="421">
        <f t="shared" ref="I18" si="3">SUM(I17)</f>
        <v>0.39</v>
      </c>
      <c r="J18" s="421">
        <f t="shared" ref="J18:P18" si="4">SUM(J17)</f>
        <v>2.48</v>
      </c>
      <c r="K18" s="421">
        <f t="shared" si="4"/>
        <v>1.25</v>
      </c>
      <c r="L18" s="421">
        <f t="shared" si="4"/>
        <v>200</v>
      </c>
      <c r="M18" s="421">
        <f t="shared" si="4"/>
        <v>200</v>
      </c>
      <c r="N18" s="421">
        <f t="shared" si="4"/>
        <v>200</v>
      </c>
      <c r="O18" s="421">
        <f t="shared" si="4"/>
        <v>200</v>
      </c>
      <c r="P18" s="421">
        <f t="shared" si="4"/>
        <v>350</v>
      </c>
      <c r="Q18" s="383"/>
    </row>
    <row r="19" spans="2:17" s="551" customFormat="1" ht="48" customHeight="1" thickBot="1">
      <c r="B19" s="374">
        <v>0</v>
      </c>
      <c r="C19" s="588"/>
      <c r="D19" s="715" t="s">
        <v>605</v>
      </c>
      <c r="E19" s="693"/>
      <c r="F19" s="693"/>
      <c r="G19" s="693"/>
      <c r="H19" s="694"/>
      <c r="I19" s="651" t="s">
        <v>606</v>
      </c>
      <c r="J19" s="652"/>
      <c r="K19" s="652"/>
      <c r="L19" s="652"/>
      <c r="M19" s="652"/>
      <c r="N19" s="652"/>
      <c r="O19" s="652"/>
      <c r="P19" s="652"/>
      <c r="Q19" s="653"/>
    </row>
    <row r="20" spans="2:17" s="551" customFormat="1" ht="39.950000000000003" customHeight="1" thickBot="1">
      <c r="B20" s="374">
        <v>0</v>
      </c>
      <c r="C20" s="559"/>
      <c r="D20" s="488"/>
      <c r="E20" s="425"/>
      <c r="F20" s="425"/>
      <c r="G20" s="426" t="s">
        <v>465</v>
      </c>
      <c r="H20" s="454"/>
      <c r="I20" s="422"/>
      <c r="J20" s="425"/>
      <c r="K20" s="425"/>
      <c r="L20" s="425"/>
      <c r="M20" s="425"/>
      <c r="N20" s="425"/>
      <c r="O20" s="425"/>
      <c r="P20" s="425"/>
      <c r="Q20" s="427"/>
    </row>
    <row r="21" spans="2:17" s="551" customFormat="1" ht="32.25" thickBot="1">
      <c r="B21" s="374"/>
      <c r="C21" s="589" t="s">
        <v>612</v>
      </c>
      <c r="D21" s="569" t="s">
        <v>123</v>
      </c>
      <c r="E21" s="395" t="s">
        <v>321</v>
      </c>
      <c r="F21" s="396" t="s">
        <v>412</v>
      </c>
      <c r="G21" s="583" t="s">
        <v>119</v>
      </c>
      <c r="H21" s="407" t="s">
        <v>94</v>
      </c>
      <c r="I21" s="400">
        <v>0.39</v>
      </c>
      <c r="J21" s="400">
        <v>110.08</v>
      </c>
      <c r="K21" s="400">
        <v>75.03</v>
      </c>
      <c r="L21" s="400">
        <v>5</v>
      </c>
      <c r="M21" s="400">
        <v>5</v>
      </c>
      <c r="N21" s="400">
        <v>5</v>
      </c>
      <c r="O21" s="400">
        <v>5</v>
      </c>
      <c r="P21" s="400">
        <v>5</v>
      </c>
      <c r="Q21" s="441"/>
    </row>
    <row r="22" spans="2:17" s="551" customFormat="1" ht="32.25" thickBot="1">
      <c r="B22" s="374"/>
      <c r="C22" s="590"/>
      <c r="D22" s="579" t="s">
        <v>123</v>
      </c>
      <c r="E22" s="413" t="s">
        <v>321</v>
      </c>
      <c r="F22" s="414" t="s">
        <v>416</v>
      </c>
      <c r="G22" s="583" t="s">
        <v>78</v>
      </c>
      <c r="H22" s="407" t="s">
        <v>94</v>
      </c>
      <c r="I22" s="400">
        <v>0</v>
      </c>
      <c r="J22" s="400">
        <v>0</v>
      </c>
      <c r="K22" s="400">
        <v>0</v>
      </c>
      <c r="L22" s="400">
        <v>0</v>
      </c>
      <c r="M22" s="400">
        <v>0</v>
      </c>
      <c r="N22" s="400">
        <v>0</v>
      </c>
      <c r="O22" s="400">
        <v>0</v>
      </c>
      <c r="P22" s="400">
        <v>0</v>
      </c>
      <c r="Q22" s="507"/>
    </row>
    <row r="23" spans="2:17" s="551" customFormat="1" ht="24.95" customHeight="1" thickBot="1">
      <c r="B23" s="374">
        <v>0</v>
      </c>
      <c r="C23" s="561"/>
      <c r="D23" s="488"/>
      <c r="E23" s="425"/>
      <c r="F23" s="425"/>
      <c r="G23" s="587" t="s">
        <v>466</v>
      </c>
      <c r="H23" s="420"/>
      <c r="I23" s="421">
        <f t="shared" ref="I23:P23" si="5">SUM(I21:I22)</f>
        <v>0.39</v>
      </c>
      <c r="J23" s="421">
        <f t="shared" si="5"/>
        <v>110.08</v>
      </c>
      <c r="K23" s="421">
        <f t="shared" si="5"/>
        <v>75.03</v>
      </c>
      <c r="L23" s="421">
        <f t="shared" si="5"/>
        <v>5</v>
      </c>
      <c r="M23" s="421">
        <f t="shared" si="5"/>
        <v>5</v>
      </c>
      <c r="N23" s="421">
        <f t="shared" si="5"/>
        <v>5</v>
      </c>
      <c r="O23" s="421">
        <f t="shared" si="5"/>
        <v>5</v>
      </c>
      <c r="P23" s="421">
        <f t="shared" si="5"/>
        <v>5</v>
      </c>
      <c r="Q23" s="383"/>
    </row>
    <row r="24" spans="2:17" s="551" customFormat="1" ht="39.950000000000003" customHeight="1" thickBot="1">
      <c r="B24" s="374">
        <v>0</v>
      </c>
      <c r="C24" s="563"/>
      <c r="D24" s="488"/>
      <c r="E24" s="425"/>
      <c r="F24" s="425"/>
      <c r="G24" s="469" t="s">
        <v>680</v>
      </c>
      <c r="H24" s="420"/>
      <c r="I24" s="421">
        <f t="shared" ref="I24:P24" si="6">SUM(I23)</f>
        <v>0.39</v>
      </c>
      <c r="J24" s="421">
        <f t="shared" si="6"/>
        <v>110.08</v>
      </c>
      <c r="K24" s="421">
        <f t="shared" si="6"/>
        <v>75.03</v>
      </c>
      <c r="L24" s="421">
        <f t="shared" si="6"/>
        <v>5</v>
      </c>
      <c r="M24" s="421">
        <f t="shared" si="6"/>
        <v>5</v>
      </c>
      <c r="N24" s="421">
        <f t="shared" si="6"/>
        <v>5</v>
      </c>
      <c r="O24" s="421">
        <f t="shared" si="6"/>
        <v>5</v>
      </c>
      <c r="P24" s="421">
        <f t="shared" si="6"/>
        <v>5</v>
      </c>
      <c r="Q24" s="383"/>
    </row>
    <row r="25" spans="2:17" s="551" customFormat="1" ht="48" customHeight="1" thickBot="1">
      <c r="B25" s="374">
        <v>0</v>
      </c>
      <c r="C25" s="588"/>
      <c r="D25" s="715" t="s">
        <v>636</v>
      </c>
      <c r="E25" s="693"/>
      <c r="F25" s="693"/>
      <c r="G25" s="693"/>
      <c r="H25" s="694"/>
      <c r="I25" s="651" t="s">
        <v>637</v>
      </c>
      <c r="J25" s="652"/>
      <c r="K25" s="652"/>
      <c r="L25" s="652"/>
      <c r="M25" s="652"/>
      <c r="N25" s="652"/>
      <c r="O25" s="652"/>
      <c r="P25" s="652"/>
      <c r="Q25" s="653"/>
    </row>
    <row r="26" spans="2:17" s="551" customFormat="1" ht="39.950000000000003" customHeight="1" thickBot="1">
      <c r="B26" s="374">
        <v>0</v>
      </c>
      <c r="C26" s="559"/>
      <c r="D26" s="488"/>
      <c r="E26" s="425"/>
      <c r="F26" s="425"/>
      <c r="G26" s="426" t="s">
        <v>193</v>
      </c>
      <c r="H26" s="454"/>
      <c r="I26" s="422"/>
      <c r="J26" s="425"/>
      <c r="K26" s="425"/>
      <c r="L26" s="425"/>
      <c r="M26" s="425"/>
      <c r="N26" s="425"/>
      <c r="O26" s="425"/>
      <c r="P26" s="425"/>
      <c r="Q26" s="427"/>
    </row>
    <row r="27" spans="2:17" s="551" customFormat="1" ht="63.75" thickBot="1">
      <c r="B27" s="374"/>
      <c r="C27" s="570" t="s">
        <v>686</v>
      </c>
      <c r="D27" s="452" t="s">
        <v>123</v>
      </c>
      <c r="E27" s="466" t="s">
        <v>252</v>
      </c>
      <c r="F27" s="467" t="s">
        <v>417</v>
      </c>
      <c r="G27" s="583" t="s">
        <v>73</v>
      </c>
      <c r="H27" s="407" t="s">
        <v>162</v>
      </c>
      <c r="I27" s="400">
        <v>0</v>
      </c>
      <c r="J27" s="400">
        <v>0</v>
      </c>
      <c r="K27" s="400">
        <v>0</v>
      </c>
      <c r="L27" s="400">
        <v>200</v>
      </c>
      <c r="M27" s="400">
        <v>200</v>
      </c>
      <c r="N27" s="400">
        <v>200</v>
      </c>
      <c r="O27" s="400">
        <v>200</v>
      </c>
      <c r="P27" s="400">
        <v>200</v>
      </c>
      <c r="Q27" s="523"/>
    </row>
    <row r="28" spans="2:17" s="551" customFormat="1" ht="39.950000000000003" customHeight="1" thickBot="1">
      <c r="B28" s="374">
        <v>0</v>
      </c>
      <c r="C28" s="588"/>
      <c r="D28" s="591"/>
      <c r="E28" s="591"/>
      <c r="F28" s="591"/>
      <c r="G28" s="587" t="s">
        <v>118</v>
      </c>
      <c r="H28" s="420"/>
      <c r="I28" s="421">
        <f t="shared" ref="I28:P29" si="7">SUM(I27)</f>
        <v>0</v>
      </c>
      <c r="J28" s="421">
        <f t="shared" si="7"/>
        <v>0</v>
      </c>
      <c r="K28" s="421">
        <f t="shared" si="7"/>
        <v>0</v>
      </c>
      <c r="L28" s="421">
        <f t="shared" si="7"/>
        <v>200</v>
      </c>
      <c r="M28" s="421">
        <f t="shared" si="7"/>
        <v>200</v>
      </c>
      <c r="N28" s="421">
        <f t="shared" si="7"/>
        <v>200</v>
      </c>
      <c r="O28" s="421">
        <f t="shared" si="7"/>
        <v>200</v>
      </c>
      <c r="P28" s="421">
        <f t="shared" si="7"/>
        <v>200</v>
      </c>
      <c r="Q28" s="580"/>
    </row>
    <row r="29" spans="2:17" s="551" customFormat="1" ht="69" customHeight="1" thickBot="1">
      <c r="B29" s="374">
        <v>0</v>
      </c>
      <c r="C29" s="588"/>
      <c r="D29" s="591"/>
      <c r="E29" s="591"/>
      <c r="F29" s="591"/>
      <c r="G29" s="469" t="s">
        <v>687</v>
      </c>
      <c r="H29" s="420"/>
      <c r="I29" s="421">
        <f t="shared" si="7"/>
        <v>0</v>
      </c>
      <c r="J29" s="421">
        <f t="shared" si="7"/>
        <v>0</v>
      </c>
      <c r="K29" s="421">
        <f t="shared" si="7"/>
        <v>0</v>
      </c>
      <c r="L29" s="421">
        <f t="shared" si="7"/>
        <v>200</v>
      </c>
      <c r="M29" s="421">
        <f t="shared" si="7"/>
        <v>200</v>
      </c>
      <c r="N29" s="421">
        <f t="shared" si="7"/>
        <v>200</v>
      </c>
      <c r="O29" s="421">
        <f t="shared" si="7"/>
        <v>200</v>
      </c>
      <c r="P29" s="421">
        <f t="shared" si="7"/>
        <v>200</v>
      </c>
      <c r="Q29" s="580"/>
    </row>
    <row r="30" spans="2:17" s="593" customFormat="1" ht="64.5" customHeight="1" thickBot="1">
      <c r="B30" s="592">
        <v>0</v>
      </c>
      <c r="C30" s="588"/>
      <c r="D30" s="591"/>
      <c r="E30" s="591"/>
      <c r="F30" s="591"/>
      <c r="G30" s="385" t="s">
        <v>688</v>
      </c>
      <c r="H30" s="539"/>
      <c r="I30" s="540">
        <f t="shared" ref="I30:N30" si="8">SUM(I11,I18,I24,I29)</f>
        <v>1.23</v>
      </c>
      <c r="J30" s="540">
        <f t="shared" si="8"/>
        <v>114.46</v>
      </c>
      <c r="K30" s="540">
        <f t="shared" si="8"/>
        <v>82.17</v>
      </c>
      <c r="L30" s="540">
        <f t="shared" si="8"/>
        <v>605</v>
      </c>
      <c r="M30" s="540">
        <f t="shared" si="8"/>
        <v>605</v>
      </c>
      <c r="N30" s="540">
        <f t="shared" si="8"/>
        <v>605</v>
      </c>
      <c r="O30" s="540">
        <f>SUM(O11,O18,O24,O29)</f>
        <v>605</v>
      </c>
      <c r="P30" s="540">
        <f>SUM(P11,P18,P24,P29)</f>
        <v>805</v>
      </c>
      <c r="Q30" s="542"/>
    </row>
    <row r="31" spans="2:17" s="340" customFormat="1" ht="48" thickBot="1">
      <c r="B31" s="200">
        <v>0</v>
      </c>
      <c r="C31" s="356"/>
      <c r="D31" s="357"/>
      <c r="E31" s="357"/>
      <c r="F31" s="357"/>
      <c r="G31" s="361" t="s">
        <v>689</v>
      </c>
      <c r="H31" s="362"/>
      <c r="I31" s="363">
        <f>+'MAHSULI - I'!I196</f>
        <v>73665.52</v>
      </c>
      <c r="J31" s="363">
        <f>+'MAHSULI - I'!J196</f>
        <v>84387.63</v>
      </c>
      <c r="K31" s="363">
        <f>+'MAHSULI - I'!K196</f>
        <v>75134.649999999994</v>
      </c>
      <c r="L31" s="363">
        <f>+'MAHSULI - I'!L196</f>
        <v>126819.04</v>
      </c>
      <c r="M31" s="363">
        <f>+'MAHSULI - I'!M196</f>
        <v>105248.02</v>
      </c>
      <c r="N31" s="363">
        <f>+'MAHSULI - I'!N196</f>
        <v>105248.02</v>
      </c>
      <c r="O31" s="363">
        <f>+'MAHSULI - I'!O196</f>
        <v>121962.02</v>
      </c>
      <c r="P31" s="363">
        <f>+'MAHSULI - I'!P196</f>
        <v>147645.07</v>
      </c>
      <c r="Q31" s="364"/>
    </row>
    <row r="32" spans="2:17" ht="45.75" customHeight="1" thickBot="1">
      <c r="B32" s="200">
        <v>0</v>
      </c>
      <c r="C32" s="356"/>
      <c r="D32" s="357"/>
      <c r="E32" s="357"/>
      <c r="F32" s="357"/>
      <c r="G32" s="361" t="s">
        <v>690</v>
      </c>
      <c r="H32" s="362"/>
      <c r="I32" s="363">
        <f>+'BHANDAWALI -I'!I32</f>
        <v>4043.7799999999997</v>
      </c>
      <c r="J32" s="363">
        <f>+'BHANDAWALI -I'!J32</f>
        <v>4571.18</v>
      </c>
      <c r="K32" s="363">
        <f>+'BHANDAWALI -I'!K32</f>
        <v>3766.0299999999997</v>
      </c>
      <c r="L32" s="363">
        <f>+'BHANDAWALI -I'!L32</f>
        <v>30125</v>
      </c>
      <c r="M32" s="363">
        <f>+'BHANDAWALI -I'!M32</f>
        <v>23075</v>
      </c>
      <c r="N32" s="363">
        <f>+'BHANDAWALI -I'!N32</f>
        <v>23075</v>
      </c>
      <c r="O32" s="363">
        <f>+'BHANDAWALI -I'!O32</f>
        <v>2675</v>
      </c>
      <c r="P32" s="363">
        <f>+'BHANDAWALI -I'!P32</f>
        <v>40775</v>
      </c>
      <c r="Q32" s="364"/>
    </row>
    <row r="33" spans="2:19" ht="56.25" customHeight="1" thickBot="1">
      <c r="B33" s="200">
        <v>0</v>
      </c>
      <c r="C33" s="723"/>
      <c r="D33" s="724"/>
      <c r="E33" s="365"/>
      <c r="F33" s="365"/>
      <c r="G33" s="366" t="s">
        <v>691</v>
      </c>
      <c r="H33" s="362"/>
      <c r="I33" s="363">
        <f>+' DEPOSIT-I'!I46</f>
        <v>3838.68</v>
      </c>
      <c r="J33" s="363">
        <f>+' DEPOSIT-I'!J46</f>
        <v>4939.51</v>
      </c>
      <c r="K33" s="363">
        <f>+' DEPOSIT-I'!K46</f>
        <v>4163.91</v>
      </c>
      <c r="L33" s="363">
        <f>+' DEPOSIT-I'!L46</f>
        <v>6953.6399999999985</v>
      </c>
      <c r="M33" s="363">
        <f>+' DEPOSIT-I'!M46</f>
        <v>4125</v>
      </c>
      <c r="N33" s="363">
        <f>+' DEPOSIT-I'!N46</f>
        <v>4125</v>
      </c>
      <c r="O33" s="363">
        <f>+' DEPOSIT-I'!O46</f>
        <v>4225</v>
      </c>
      <c r="P33" s="363">
        <f>+' DEPOSIT-I'!P46</f>
        <v>5391.2179999999998</v>
      </c>
      <c r="Q33" s="364"/>
    </row>
    <row r="34" spans="2:19" s="360" customFormat="1" ht="61.5" customHeight="1" thickBot="1">
      <c r="B34" s="359">
        <v>0</v>
      </c>
      <c r="C34" s="366"/>
      <c r="D34" s="367"/>
      <c r="E34" s="367"/>
      <c r="F34" s="367"/>
      <c r="G34" s="366" t="s">
        <v>692</v>
      </c>
      <c r="H34" s="362"/>
      <c r="I34" s="363">
        <f t="shared" ref="I34" si="9">+I30</f>
        <v>1.23</v>
      </c>
      <c r="J34" s="363">
        <f t="shared" ref="J34:P34" si="10">+J30</f>
        <v>114.46</v>
      </c>
      <c r="K34" s="363">
        <f t="shared" si="10"/>
        <v>82.17</v>
      </c>
      <c r="L34" s="363">
        <f t="shared" si="10"/>
        <v>605</v>
      </c>
      <c r="M34" s="363">
        <f t="shared" si="10"/>
        <v>605</v>
      </c>
      <c r="N34" s="363">
        <f t="shared" si="10"/>
        <v>605</v>
      </c>
      <c r="O34" s="363">
        <f t="shared" si="10"/>
        <v>605</v>
      </c>
      <c r="P34" s="363">
        <f t="shared" si="10"/>
        <v>805</v>
      </c>
      <c r="Q34" s="364"/>
    </row>
    <row r="35" spans="2:19" ht="38.25" customHeight="1" thickBot="1">
      <c r="B35" s="200">
        <v>0</v>
      </c>
      <c r="C35" s="368"/>
      <c r="D35" s="369"/>
      <c r="E35" s="369"/>
      <c r="F35" s="369"/>
      <c r="G35" s="370" t="s">
        <v>194</v>
      </c>
      <c r="H35" s="371"/>
      <c r="I35" s="363">
        <f t="shared" ref="I35:I41" si="11">SUM(I31:I34)</f>
        <v>81549.209999999992</v>
      </c>
      <c r="J35" s="363">
        <f t="shared" ref="J35:O35" si="12">SUM(J31:J34)</f>
        <v>94012.78</v>
      </c>
      <c r="K35" s="363">
        <f t="shared" si="12"/>
        <v>83146.759999999995</v>
      </c>
      <c r="L35" s="363">
        <f t="shared" si="12"/>
        <v>164502.67999999996</v>
      </c>
      <c r="M35" s="363">
        <f t="shared" si="12"/>
        <v>133053.02000000002</v>
      </c>
      <c r="N35" s="363">
        <f t="shared" si="12"/>
        <v>133053.02000000002</v>
      </c>
      <c r="O35" s="363">
        <f t="shared" si="12"/>
        <v>129467.02</v>
      </c>
      <c r="P35" s="363">
        <f>SUM(P31:P34)</f>
        <v>194616.288</v>
      </c>
      <c r="Q35" s="372"/>
      <c r="R35" s="304">
        <f>SUM(L35-P35)</f>
        <v>-30113.608000000037</v>
      </c>
      <c r="S35" s="304">
        <f>SUM(L35-P35)</f>
        <v>-30113.608000000037</v>
      </c>
    </row>
    <row r="36" spans="2:19" s="373" customFormat="1" ht="30" hidden="1" customHeight="1">
      <c r="B36" s="359"/>
      <c r="C36" s="368"/>
      <c r="D36" s="369"/>
      <c r="E36" s="369"/>
      <c r="F36" s="369"/>
      <c r="G36" s="370" t="s">
        <v>194</v>
      </c>
      <c r="H36" s="371"/>
      <c r="I36" s="363">
        <f t="shared" si="11"/>
        <v>89432.9</v>
      </c>
      <c r="J36" s="363">
        <f t="shared" ref="J36:P36" si="13">SUM(J32:J35)</f>
        <v>103637.93</v>
      </c>
      <c r="K36" s="363">
        <f t="shared" si="13"/>
        <v>91158.87</v>
      </c>
      <c r="L36" s="363">
        <f t="shared" si="13"/>
        <v>202186.31999999995</v>
      </c>
      <c r="M36" s="363">
        <f t="shared" si="13"/>
        <v>160858.02000000002</v>
      </c>
      <c r="N36" s="363">
        <f t="shared" si="13"/>
        <v>160858.02000000002</v>
      </c>
      <c r="O36" s="363">
        <f t="shared" si="13"/>
        <v>136972.02000000002</v>
      </c>
      <c r="P36" s="363">
        <f t="shared" si="13"/>
        <v>241587.50599999999</v>
      </c>
      <c r="Q36" s="372"/>
    </row>
    <row r="37" spans="2:19" s="373" customFormat="1" ht="30" hidden="1" customHeight="1">
      <c r="B37" s="359"/>
      <c r="C37" s="368"/>
      <c r="D37" s="369"/>
      <c r="E37" s="369"/>
      <c r="F37" s="369"/>
      <c r="G37" s="370" t="s">
        <v>194</v>
      </c>
      <c r="H37" s="371"/>
      <c r="I37" s="363">
        <f t="shared" si="11"/>
        <v>174822.02</v>
      </c>
      <c r="J37" s="363">
        <f t="shared" ref="J37:P37" si="14">SUM(J33:J36)</f>
        <v>202704.68</v>
      </c>
      <c r="K37" s="363">
        <f t="shared" si="14"/>
        <v>178551.71</v>
      </c>
      <c r="L37" s="363">
        <f t="shared" si="14"/>
        <v>374247.6399999999</v>
      </c>
      <c r="M37" s="363">
        <f t="shared" si="14"/>
        <v>298641.04000000004</v>
      </c>
      <c r="N37" s="363">
        <f t="shared" si="14"/>
        <v>298641.04000000004</v>
      </c>
      <c r="O37" s="363">
        <f t="shared" si="14"/>
        <v>271269.04000000004</v>
      </c>
      <c r="P37" s="363">
        <f t="shared" si="14"/>
        <v>442400.01199999999</v>
      </c>
      <c r="Q37" s="372"/>
    </row>
    <row r="38" spans="2:19" s="373" customFormat="1" ht="30" hidden="1" customHeight="1">
      <c r="B38" s="359"/>
      <c r="C38" s="368"/>
      <c r="D38" s="369"/>
      <c r="E38" s="369"/>
      <c r="F38" s="369"/>
      <c r="G38" s="370" t="s">
        <v>194</v>
      </c>
      <c r="H38" s="371"/>
      <c r="I38" s="363">
        <f t="shared" si="11"/>
        <v>345805.36</v>
      </c>
      <c r="J38" s="363">
        <f t="shared" ref="J38:P38" si="15">SUM(J34:J37)</f>
        <v>400469.85</v>
      </c>
      <c r="K38" s="363">
        <f t="shared" si="15"/>
        <v>352939.51</v>
      </c>
      <c r="L38" s="363">
        <f t="shared" si="15"/>
        <v>741541.63999999978</v>
      </c>
      <c r="M38" s="363">
        <f t="shared" si="15"/>
        <v>593157.08000000007</v>
      </c>
      <c r="N38" s="363">
        <f t="shared" si="15"/>
        <v>593157.08000000007</v>
      </c>
      <c r="O38" s="363">
        <f t="shared" si="15"/>
        <v>538313.08000000007</v>
      </c>
      <c r="P38" s="363">
        <f t="shared" si="15"/>
        <v>879408.80599999998</v>
      </c>
      <c r="Q38" s="372"/>
    </row>
    <row r="39" spans="2:19" s="373" customFormat="1" ht="30" hidden="1" customHeight="1">
      <c r="B39" s="359"/>
      <c r="C39" s="368"/>
      <c r="D39" s="369"/>
      <c r="E39" s="369"/>
      <c r="F39" s="369"/>
      <c r="G39" s="370" t="s">
        <v>194</v>
      </c>
      <c r="H39" s="371"/>
      <c r="I39" s="363">
        <f t="shared" si="11"/>
        <v>691609.49</v>
      </c>
      <c r="J39" s="363">
        <f t="shared" ref="J39:P39" si="16">SUM(J35:J38)</f>
        <v>800825.24</v>
      </c>
      <c r="K39" s="363">
        <f t="shared" si="16"/>
        <v>705796.85</v>
      </c>
      <c r="L39" s="363">
        <f t="shared" si="16"/>
        <v>1482478.2799999996</v>
      </c>
      <c r="M39" s="363">
        <f t="shared" si="16"/>
        <v>1185709.1600000001</v>
      </c>
      <c r="N39" s="363">
        <f t="shared" si="16"/>
        <v>1185709.1600000001</v>
      </c>
      <c r="O39" s="363">
        <f t="shared" si="16"/>
        <v>1076021.1600000001</v>
      </c>
      <c r="P39" s="363">
        <f t="shared" si="16"/>
        <v>1758012.612</v>
      </c>
      <c r="Q39" s="372"/>
    </row>
    <row r="40" spans="2:19" ht="16.5" hidden="1" thickBot="1">
      <c r="C40" s="368"/>
      <c r="D40" s="369"/>
      <c r="E40" s="369"/>
      <c r="F40" s="369"/>
      <c r="G40" s="370" t="s">
        <v>194</v>
      </c>
      <c r="H40" s="371"/>
      <c r="I40" s="363">
        <f t="shared" si="11"/>
        <v>1301669.77</v>
      </c>
      <c r="J40" s="363">
        <f t="shared" ref="J40:P40" si="17">SUM(J36:J39)</f>
        <v>1507637.7</v>
      </c>
      <c r="K40" s="363">
        <f t="shared" si="17"/>
        <v>1328446.94</v>
      </c>
      <c r="L40" s="363">
        <f t="shared" si="17"/>
        <v>2800453.879999999</v>
      </c>
      <c r="M40" s="363">
        <f t="shared" si="17"/>
        <v>2238365.3000000003</v>
      </c>
      <c r="N40" s="363">
        <f t="shared" si="17"/>
        <v>2238365.3000000003</v>
      </c>
      <c r="O40" s="363">
        <f t="shared" si="17"/>
        <v>2022575.3000000003</v>
      </c>
      <c r="P40" s="363">
        <f t="shared" si="17"/>
        <v>3321408.9359999998</v>
      </c>
      <c r="Q40" s="372"/>
    </row>
    <row r="41" spans="2:19" ht="16.5" hidden="1" thickBot="1">
      <c r="C41" s="368"/>
      <c r="D41" s="369"/>
      <c r="E41" s="369"/>
      <c r="F41" s="369"/>
      <c r="G41" s="370" t="s">
        <v>194</v>
      </c>
      <c r="H41" s="371"/>
      <c r="I41" s="363">
        <f t="shared" si="11"/>
        <v>2513906.64</v>
      </c>
      <c r="J41" s="363">
        <f t="shared" ref="J41:P41" si="18">SUM(J37:J40)</f>
        <v>2911637.4699999997</v>
      </c>
      <c r="K41" s="363">
        <f t="shared" si="18"/>
        <v>2565735.0099999998</v>
      </c>
      <c r="L41" s="363">
        <f t="shared" si="18"/>
        <v>5398721.4399999985</v>
      </c>
      <c r="M41" s="363">
        <f t="shared" si="18"/>
        <v>4315872.58</v>
      </c>
      <c r="N41" s="363">
        <f t="shared" si="18"/>
        <v>4315872.58</v>
      </c>
      <c r="O41" s="363">
        <f t="shared" si="18"/>
        <v>3908178.5800000005</v>
      </c>
      <c r="P41" s="363">
        <f t="shared" si="18"/>
        <v>6401230.3659999995</v>
      </c>
      <c r="Q41" s="372"/>
    </row>
    <row r="42" spans="2:19" ht="16.5" thickBot="1">
      <c r="C42" s="368"/>
      <c r="D42" s="369"/>
      <c r="E42" s="369"/>
      <c r="F42" s="369"/>
      <c r="G42" s="370" t="s">
        <v>194</v>
      </c>
      <c r="H42" s="371"/>
      <c r="I42" s="363"/>
      <c r="J42" s="363"/>
      <c r="K42" s="363"/>
      <c r="L42" s="363"/>
      <c r="M42" s="363"/>
      <c r="N42" s="363">
        <f>SUM(N35-M35)</f>
        <v>0</v>
      </c>
      <c r="O42" s="363"/>
      <c r="P42" s="363">
        <f>SUM(P35-O35)</f>
        <v>65149.267999999996</v>
      </c>
      <c r="Q42" s="372"/>
    </row>
  </sheetData>
  <autoFilter ref="B1:Q38"/>
  <mergeCells count="23">
    <mergeCell ref="C33:D33"/>
    <mergeCell ref="D7:H7"/>
    <mergeCell ref="I7:Q7"/>
    <mergeCell ref="D12:H12"/>
    <mergeCell ref="I12:Q12"/>
    <mergeCell ref="D19:H19"/>
    <mergeCell ref="I19:Q19"/>
    <mergeCell ref="D25:H25"/>
    <mergeCell ref="I25:Q25"/>
    <mergeCell ref="C14:C15"/>
    <mergeCell ref="C16:C17"/>
    <mergeCell ref="C6:H6"/>
    <mergeCell ref="L3:L4"/>
    <mergeCell ref="D3:F4"/>
    <mergeCell ref="D5:F5"/>
    <mergeCell ref="I3:K3"/>
    <mergeCell ref="I2:Q2"/>
    <mergeCell ref="M3:N3"/>
    <mergeCell ref="O3:P3"/>
    <mergeCell ref="Q3:Q4"/>
    <mergeCell ref="C3:C4"/>
    <mergeCell ref="H3:H4"/>
    <mergeCell ref="C2:H2"/>
  </mergeCells>
  <printOptions horizontalCentered="1"/>
  <pageMargins left="0.7" right="0.7" top="1.25" bottom="1.5" header="1" footer="1"/>
  <pageSetup paperSize="5" scale="87" firstPageNumber="43" pageOrder="overThenDown" orientation="portrait" useFirstPageNumber="1" r:id="rId1"/>
  <headerFooter>
    <oddHeader>&amp;R&amp;"Kruti Dev 692,Normal Bold"&amp;12:i;s yk[kkr</oddHeader>
    <oddFooter>&amp;C&amp;"Arial,Bold"&amp;12&amp;P</oddFooter>
  </headerFooter>
  <rowBreaks count="1" manualBreakCount="1">
    <brk id="24" min="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ALEKH 1</vt:lpstr>
      <vt:lpstr>ALEKH 3</vt:lpstr>
      <vt:lpstr>ALEKH 2</vt:lpstr>
      <vt:lpstr>MukhyaPadGoshwara</vt:lpstr>
      <vt:lpstr>INCOME ABSRTACT-M-B-D-A</vt:lpstr>
      <vt:lpstr>MAHSULI - I</vt:lpstr>
      <vt:lpstr>BHANDAWALI -I</vt:lpstr>
      <vt:lpstr> DEPOSIT-I</vt:lpstr>
      <vt:lpstr>ADVANC-I</vt:lpstr>
      <vt:lpstr>' DEPOSIT-I'!Print_Area</vt:lpstr>
      <vt:lpstr>'ADVANC-I'!Print_Area</vt:lpstr>
      <vt:lpstr>'ALEKH 1'!Print_Area</vt:lpstr>
      <vt:lpstr>'ALEKH 2'!Print_Area</vt:lpstr>
      <vt:lpstr>'ALEKH 3'!Print_Area</vt:lpstr>
      <vt:lpstr>'BHANDAWALI -I'!Print_Area</vt:lpstr>
      <vt:lpstr>'INCOME ABSRTACT-M-B-D-A'!Print_Area</vt:lpstr>
      <vt:lpstr>'MAHSULI - I'!Print_Area</vt:lpstr>
      <vt:lpstr>' DEPOSIT-I'!Print_Titles</vt:lpstr>
      <vt:lpstr>'ADVANC-I'!Print_Titles</vt:lpstr>
      <vt:lpstr>'BHANDAWALI -I'!Print_Titles</vt:lpstr>
      <vt:lpstr>'INCOME ABSRTACT-M-B-D-A'!Print_Titles</vt:lpstr>
      <vt:lpstr>'MAHSULI - 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2018-01-10T09:03:48Z</dcterms:modified>
</cp:coreProperties>
</file>